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<sst xmlns="http://schemas.openxmlformats.org/spreadsheetml/2006/main" count="20275" uniqueCount="124">
  <si>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</si>
  <si>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</si>
  <si>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</si>
  <si>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</si>
  <si>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</si>
  <si>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</si>
  <si>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</si>
  <si>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</si>
  <si>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</si>
  <si>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</si>
  <si>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</si>
  <si>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</si>
  <si>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</si>
  <si>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</si>
  <si>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</si>
  <si>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</si>
  <si>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</si>
  <si>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</si>
  <si>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</si>
  <si>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</si>
  <si>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</si>
  <si>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</si>
  <si>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</si>
  <si>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</si>
  <si>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</si>
  <si>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</si>
  <si>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</si>
  <si>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</si>
  <si>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</si>
  <si>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</si>
  <si>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</si>
  <si>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</si>
  <si>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</si>
  <si>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</si>
  <si>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</si>
  <si>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</si>
  <si>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</si>
  <si>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</si>
  <si>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</si>
  <si>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牛</t>
  </si>
  <si>
    <t>总数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</si>
  <si>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</si>
  <si>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</si>
  <si>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</si>
  <si>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</si>
  <si>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</si>
  <si>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</si>
  <si>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</si>
  <si>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</si>
  <si>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</si>
  <si>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</si>
  <si>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</si>
  <si>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</si>
  <si>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</si>
  <si>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</si>
  <si>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</si>
  <si>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</si>
  <si>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</si>
  <si>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</si>
  <si>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</si>
  <si>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</si>
  <si>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</si>
  <si>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</si>
  <si>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</si>
  <si>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</si>
  <si>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</si>
  <si>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</si>
  <si>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</si>
  <si>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</si>
  <si>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</si>
  <si>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</si>
  <si>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</si>
  <si>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</si>
  <si>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</si>
  <si>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</si>
  <si>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</si>
  <si>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</si>
  <si>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</si>
  <si>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</si>
  <si>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</si>
  <si>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</si>
  <si>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</si>
  <si>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</si>
  <si>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</si>
  <si>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</si>
  <si>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</si>
  <si>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</si>
  <si>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</si>
  <si>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</si>
  <si>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</si>
  <si>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</si>
  <si>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</si>
  <si>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</si>
  <si>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</si>
  <si>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</si>
  <si>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</si>
  <si>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</si>
  <si>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</si>
  <si>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</si>
  <si>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</si>
  <si>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</si>
  <si>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</si>
  <si>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</si>
  <si>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</si>
  <si>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</si>
  <si>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</si>
  <si>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</si>
  <si>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</si>
  <si>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</si>
  <si>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</si>
  <si>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</si>
  <si>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</si>
  <si>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非奶牛</t>
  </si>
  <si>
    <t>水牛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</si>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</sst>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00_ "/>
    <numFmt numFmtId="178" formatCode="0.000000_ "/>
    <numFmt numFmtId="179" formatCode="0.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9" fillId="17" borderId="5" applyNumberFormat="0" applyAlignment="0" applyProtection="0">
      <alignment vertical="center"/>
    </xf>
    <xf numFmtId="0" fontId="20" fillId="18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/>
    <xf numFmtId="176" fontId="1" fillId="0" borderId="0" xfId="0" applyNumberFormat="1" applyFont="1" applyFill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0" fillId="4" borderId="1" xfId="0" applyFont="1" applyFill="1" applyBorder="1" applyAlignment="1"/>
    <xf numFmtId="0" fontId="1" fillId="4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79" fontId="5" fillId="5" borderId="1" xfId="0" applyNumberFormat="1" applyFont="1" applyFill="1" applyBorder="1" applyAlignment="1">
      <alignment horizontal="center" vertical="center"/>
    </xf>
    <xf numFmtId="179" fontId="5" fillId="5" borderId="0" xfId="0" applyNumberFormat="1" applyFont="1" applyFill="1" applyAlignment="1">
      <alignment horizontal="center" vertical="center"/>
    </xf>
    <xf numFmtId="179" fontId="1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abSelected="1" workbookViewId="0">
      <selection activeCell="H154" sqref="H15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12.8888888888889" style="1" customWidth="1"/>
    <col min="18" max="18" width="15.6666666666667" style="1" customWidth="1"/>
    <col min="19" max="20" width="15.6666666666667" style="1"/>
    <col min="21" max="22" width="12.8888888888889" style="1" customWidth="1"/>
    <col min="23" max="26" width="15.6666666666667" style="1"/>
    <col min="27" max="27" width="9" style="1" customWidth="1"/>
    <col min="28" max="29" width="15.6666666666667" style="1"/>
    <col min="30" max="30" width="10.2222222222222" style="1" customWidth="1"/>
    <col min="31" max="31" width="15.6666666666667" style="1"/>
    <col min="32" max="32" width="10" style="1" customWidth="1"/>
    <col min="33" max="36" width="15.6666666666667" style="1"/>
    <col min="37" max="37" width="10.3333333333333" style="1" customWidth="1"/>
    <col min="38" max="38" width="15.6666666666667" style="1"/>
    <col min="39" max="39" width="10.4444444444444" style="1" customWidth="1"/>
    <col min="40" max="40" width="13" style="1" customWidth="1"/>
    <col min="41" max="41" width="15.6666666666667" style="1"/>
    <col min="42" max="42" width="12.6666666666667" style="1" customWidth="1"/>
    <col min="43" max="43" width="11.7777777777778" style="1" customWidth="1"/>
    <col min="44" max="44" width="11.1111111111111" style="1" customWidth="1"/>
    <col min="45" max="45" width="15.6666666666667" style="1"/>
    <col min="46" max="46" width="16.2222222222222" style="2" customWidth="1"/>
    <col min="47" max="47" width="15.6666666666667" style="1" customWidth="1"/>
    <col min="48" max="48" width="15.6666666666667" style="1"/>
    <col min="49" max="49" width="12.8888888888889" style="1" customWidth="1"/>
    <col min="50" max="50" width="12.3333333333333" style="1" customWidth="1"/>
    <col min="51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53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/>
      <c r="O1"/>
      <c r="P1" s="35"/>
      <c r="Q1" s="36" t="s">
        <v>4</v>
      </c>
      <c r="R1" s="36" t="s">
        <v>5</v>
      </c>
      <c r="S1" s="36" t="s">
        <v>6</v>
      </c>
      <c r="T1" s="36" t="s">
        <v>7</v>
      </c>
      <c r="U1" s="36" t="s">
        <v>8</v>
      </c>
      <c r="V1" s="36" t="s">
        <v>9</v>
      </c>
      <c r="W1" s="36" t="s">
        <v>10</v>
      </c>
      <c r="X1" s="36" t="s">
        <v>11</v>
      </c>
      <c r="Y1" s="36" t="s">
        <v>12</v>
      </c>
      <c r="Z1" s="36" t="s">
        <v>13</v>
      </c>
      <c r="AA1" s="36" t="s">
        <v>14</v>
      </c>
      <c r="AB1" s="36" t="s">
        <v>15</v>
      </c>
      <c r="AC1" s="36" t="s">
        <v>16</v>
      </c>
      <c r="AD1" s="36" t="s">
        <v>17</v>
      </c>
      <c r="AE1" s="36" t="s">
        <v>18</v>
      </c>
      <c r="AF1" s="36" t="s">
        <v>19</v>
      </c>
      <c r="AG1" s="36" t="s">
        <v>20</v>
      </c>
      <c r="AH1" s="36" t="s">
        <v>21</v>
      </c>
      <c r="AI1" s="36" t="s">
        <v>22</v>
      </c>
      <c r="AJ1" s="36" t="s">
        <v>23</v>
      </c>
      <c r="AK1" s="36" t="s">
        <v>24</v>
      </c>
      <c r="AL1" s="36" t="s">
        <v>25</v>
      </c>
      <c r="AM1" s="36" t="s">
        <v>26</v>
      </c>
      <c r="AN1" s="36" t="s">
        <v>27</v>
      </c>
      <c r="AO1" s="36" t="s">
        <v>28</v>
      </c>
      <c r="AP1" s="36" t="s">
        <v>29</v>
      </c>
      <c r="AQ1" s="36" t="s">
        <v>30</v>
      </c>
      <c r="AR1" s="36" t="s">
        <v>31</v>
      </c>
      <c r="AS1" s="36" t="s">
        <v>32</v>
      </c>
      <c r="AT1" s="36" t="s">
        <v>33</v>
      </c>
      <c r="AU1" s="36" t="s">
        <v>34</v>
      </c>
      <c r="AV1" s="35" t="s">
        <v>35</v>
      </c>
      <c r="AW1" s="39" t="s">
        <v>36</v>
      </c>
      <c r="AX1" s="35"/>
      <c r="AZ1" s="35" t="s">
        <v>37</v>
      </c>
      <c r="BA1" s="35" t="s">
        <v>38</v>
      </c>
    </row>
    <row r="2" spans="1:53">
      <c r="A2" s="4" t="s">
        <v>39</v>
      </c>
      <c r="B2" s="5" t="s">
        <v>40</v>
      </c>
      <c r="D2" s="3">
        <v>20.4</v>
      </c>
      <c r="E2" s="3"/>
      <c r="F2" s="3"/>
      <c r="G2"/>
      <c r="H2"/>
      <c r="I2"/>
      <c r="J2"/>
      <c r="K2"/>
      <c r="L2"/>
      <c r="M2"/>
      <c r="N2"/>
      <c r="O2"/>
      <c r="P2" s="35">
        <v>1</v>
      </c>
      <c r="Q2" s="35">
        <f>AU29+AU44+AU60+AU76+AU91+AX123+AX139+BA139+AF107</f>
        <v>74819.0271647136</v>
      </c>
      <c r="R2" s="35">
        <f>天津!AU29+天津!AU44+天津!AU60+天津!AU76+天津!AU91+天津!AF107+天津!AX123+天津!AX139+天津!BA139</f>
        <v>568845.190632336</v>
      </c>
      <c r="S2" s="35">
        <f>河北!AU29+河北!AU44+河北!AU60+河北!AU76+河北!AU91+河北!AF107+河北!AX123+河北!AX139+河北!BA139+河北!AX154</f>
        <v>7395865.36349682</v>
      </c>
      <c r="T2" s="35">
        <f>山西!AU29+山西!AU44+山西!AU60+山西!AU76+山西!AU91+山西!AF107+山西!AX123+山西!AX139+山西!BA139</f>
        <v>1926231.58551794</v>
      </c>
      <c r="U2" s="35">
        <f>内蒙!AU29+内蒙!AU44+内蒙!AU60+内蒙!AU76+内蒙!AU91+内蒙!AF107+内蒙!AX123+内蒙!AX139+内蒙!BA139+内蒙!AX154</f>
        <v>2146665.80308032</v>
      </c>
      <c r="V2" s="35">
        <f>辽宁!AU29+辽宁!AU44+辽宁!AU60+辽宁!AU76+辽宁!AU91+辽宁!AF107+辽宁!AX123+辽宁!AX139+辽宁!BA139</f>
        <v>5307030.27365648</v>
      </c>
      <c r="W2" s="35">
        <f>吉林!AU29+吉林!AU44+吉林!AU60+吉林!AU76+吉林!AU91+吉林!AF107+吉林!AX123+吉林!AX139+吉林!BA139</f>
        <v>3499666.35792672</v>
      </c>
      <c r="X2" s="35">
        <f>黑龙江!AU29+黑龙江!AU44+黑龙江!AU60+黑龙江!AU76+黑龙江!AU91+黑龙江!AF107+黑龙江!AX123+黑龙江!AX139+黑龙江!BA139</f>
        <v>4692434.11433448</v>
      </c>
      <c r="Y2" s="35">
        <f>上海!AU29+上海!AU44+上海!AU60+上海!AU76+上海!AU91+上海!AX123+上海!AX139+上海!BA139+上海!AF107</f>
        <v>298031.134779113</v>
      </c>
      <c r="Z2" s="35">
        <f>江苏!AU29+江苏!AU44+江苏!AU60+江苏!AU76+江苏!AU91+江苏!AF107+江苏!AX123+江苏!AX139+江苏!BA139</f>
        <v>4015829.31629668</v>
      </c>
      <c r="AA2" s="35">
        <f>浙江!AU29+浙江!AU44+浙江!AU60+浙江!AU76+浙江!AU91+浙江!AF107+浙江!AX123+浙江!AX139+浙江!BA139</f>
        <v>1905890.73253318</v>
      </c>
      <c r="AB2" s="35">
        <f>安徽!AU29+安徽!AU44+安徽!AU60+安徽!AU76+安徽!AU91+安徽!AF107+安徽!AX123+安徽!AX139+安徽!BA139</f>
        <v>5454622.27999991</v>
      </c>
      <c r="AC2" s="35">
        <f>福建!AU29+福建!AU44+福建!AU60+福建!AU76+福建!AU91+福建!AF107+福建!AX123+福建!AX139+福建!BA139</f>
        <v>3140651.42903768</v>
      </c>
      <c r="AD2" s="35">
        <f>江西!AU29+江西!AU44+江西!AU60+江西!AU76+江西!AU91+江西!AF107+江西!AX123+江西!AX139+江西!BA139</f>
        <v>5766781.13357903</v>
      </c>
      <c r="AE2" s="35">
        <f>山东!AU29+山东!AU44+山东!AU60+山东!AU76+山东!AU91+山东!AF107+山东!AX123+山东!AX139+山东!BA139</f>
        <v>7700170.34154032</v>
      </c>
      <c r="AF2" s="35">
        <f>河南!AU29+河南!AU44+河南!AU60+河南!AU76+河南!AU91+河南!AF107+河南!AX123+河南!AX139+河南!BA139</f>
        <v>10968661.1908983</v>
      </c>
      <c r="AG2" s="35">
        <f>湖北!AU29+湖北!AU44+湖北!AU60+湖北!AU76+湖北!AU91+湖北!AF107+湖北!AX123+湖北!AX139+湖北!BA139</f>
        <v>6850182.41314182</v>
      </c>
      <c r="AH2" s="35">
        <f>湖南!AU29+湖南!AU44+湖南!AU60+湖南!AU76+湖南!AU91+湖南!AF107+湖南!AX123+湖南!AX139+湖南!BA139</f>
        <v>10766945.0245588</v>
      </c>
      <c r="AI2" s="35">
        <f>广东!AU29+广东!AU44+广东!AU60+广东!AU76+广东!AU91+广东!AF107+广东!AX123+广东!AX139+广东!BA139</f>
        <v>7100157.82908963</v>
      </c>
      <c r="AJ2" s="35">
        <f>广西!AU29+广西!AU44+广西!AU60+广西!AU76+广西!AU91+广西!AF107+广西!AX123+广西!AX139+广西!BA139</f>
        <v>6784486.74015151</v>
      </c>
      <c r="AK2" s="35">
        <f>海南!AU29+海南!AU44+海南!AU60+海南!AU76+海南!AU91+海南!AF107+海南!AX123+海南!AX139+海南!BA139</f>
        <v>1186881.00884859</v>
      </c>
      <c r="AL2" s="35">
        <f>重庆!AU29+重庆!AU44+重庆!AU60+重庆!AU76+重庆!AU91+重庆!AF107+重庆!AX123+重庆!AX139+重庆!BA139</f>
        <v>3918274.73235764</v>
      </c>
      <c r="AM2" s="35">
        <f>四川!AU29+四川!AU44+四川!AU60+四川!AU76+四川!AU91+四川!AF107+四川!AX123+四川!AX139+四川!BA139</f>
        <v>11027169.8534671</v>
      </c>
      <c r="AN2" s="35">
        <f>贵州!AU29+贵州!AU44+贵州!AU60+贵州!AU76+贵州!AU91+贵州!AF107+贵州!AX123+贵州!AX139+贵州!BA139</f>
        <v>4665004.37282626</v>
      </c>
      <c r="AO2" s="35">
        <f>云南!AU29+云南!AU44+云南!AU60+云南!AU76+云南!AU91+云南!AF107+云南!AX123+云南!AX139+云南!BA139</f>
        <v>9487870.9146977</v>
      </c>
      <c r="AP2" s="35">
        <f>西藏!AU29+西藏!AU44+西藏!AU60+西藏!AU76+西藏!AU91+西藏!AF107+西藏!AX123+西藏!AX139+西藏!BA139+西藏!AX154</f>
        <v>213729.880128568</v>
      </c>
      <c r="AQ2" s="35">
        <f>陕西!AU29+陕西!AU44+陕西!AU60+陕西!AU76+陕西!AU91+陕西!AF107+陕西!AX123+陕西!AX139+陕西!BA139+陕西!AX154</f>
        <v>2958294.84300291</v>
      </c>
      <c r="AR2" s="35">
        <f>甘肃!AU29+甘肃!AU44+甘肃!AU60+甘肃!AU76+甘肃!AU91+甘肃!AF107+甘肃!AX123+甘肃!AX139+甘肃!BA139+甘肃!AX154</f>
        <v>2015953.8424919</v>
      </c>
      <c r="AS2" s="35">
        <f>青海!AU29+青海!AU44+青海!AU60+青海!AU76+青海!AU91+青海!AF107+青海!AX123+青海!AX139+青海!BA139+青海!AX154</f>
        <v>399711.064127796</v>
      </c>
      <c r="AT2" s="37">
        <f>宁夏!AU29+宁夏!AU44+宁夏!AU60+宁夏!AU76+宁夏!AU91+宁夏!AF107+宁夏!AX123+宁夏!AX139+宁夏!BA139+宁夏!AX154</f>
        <v>376725.265649681</v>
      </c>
      <c r="AU2" s="35">
        <f>新疆!AU29+新疆!AU44+新疆!AU60+新疆!AU76+新疆!AU91+新疆!AF107+新疆!AX123+新疆!AX139+新疆!BA139+新疆!AX154</f>
        <v>1904531.63731221</v>
      </c>
      <c r="AV2" s="35">
        <f>SUM(Q2:AU2)</f>
        <v>134518114.696326</v>
      </c>
      <c r="AW2" s="40">
        <f>AV2/10^6</f>
        <v>134.518114696326</v>
      </c>
      <c r="AX2" s="41">
        <f>(AW2-$AW$14)/$AW$14*100</f>
        <v>-18.5979228734454</v>
      </c>
      <c r="AY2" s="25">
        <f>-AX2</f>
        <v>18.5979228734454</v>
      </c>
      <c r="AZ2" s="41">
        <f>11110/12</f>
        <v>925.833333333333</v>
      </c>
      <c r="BA2" s="41">
        <f>AW2+AZ2</f>
        <v>1060.35144802966</v>
      </c>
    </row>
    <row r="3" spans="1:53">
      <c r="A3" s="4"/>
      <c r="B3" s="5" t="s">
        <v>41</v>
      </c>
      <c r="C3" s="3">
        <v>11.2</v>
      </c>
      <c r="D3" s="3">
        <v>5.9</v>
      </c>
      <c r="E3" s="3">
        <v>6.6</v>
      </c>
      <c r="F3" s="3">
        <v>1166.832</v>
      </c>
      <c r="G3"/>
      <c r="H3"/>
      <c r="I3"/>
      <c r="J3"/>
      <c r="K3"/>
      <c r="L3"/>
      <c r="M3"/>
      <c r="N3"/>
      <c r="O3"/>
      <c r="P3" s="35">
        <v>2</v>
      </c>
      <c r="Q3" s="35">
        <f t="shared" ref="Q3:Q13" si="0">AU30+AU45+AU61+AU77+AU92+AX124+AX140+BA140+AF108</f>
        <v>75166.4519855339</v>
      </c>
      <c r="R3" s="35">
        <f>天津!AU30+天津!AU45+天津!AU61+天津!AU77+天津!AU92+天津!AF108+天津!AX124+天津!AX140+天津!BA140</f>
        <v>570757.100705175</v>
      </c>
      <c r="S3" s="35">
        <f>河北!AU30+河北!AU45+河北!AU61+河北!AU77+河北!AU92+河北!AF108+河北!AX124+河北!AX140+河北!BA140+河北!AX155</f>
        <v>7422219.24553171</v>
      </c>
      <c r="T3" s="35">
        <f>山西!AU30+山西!AU45+山西!AU61+山西!AU77+山西!AU92+山西!AF108+山西!AX124+山西!AX140+山西!BA140</f>
        <v>1929899.7977617</v>
      </c>
      <c r="U3" s="35">
        <f>内蒙!AU30+内蒙!AU45+内蒙!AU61+内蒙!AU77+内蒙!AU92+内蒙!AF108+内蒙!AX124+内蒙!AX140+内蒙!BA140+内蒙!AX155</f>
        <v>2148412.44217559</v>
      </c>
      <c r="V3" s="35">
        <f>辽宁!AU30+辽宁!AU45+辽宁!AU61+辽宁!AU77+辽宁!AU92+辽宁!AF108+辽宁!AX124+辽宁!AX140+辽宁!BA140</f>
        <v>5315353.9015263</v>
      </c>
      <c r="W3" s="35">
        <f>吉林!AU30+吉林!AU45+吉林!AU61+吉林!AU77+吉林!AU92+吉林!AF108+吉林!AX124+吉林!AX140+吉林!BA140</f>
        <v>3502149.37430284</v>
      </c>
      <c r="X3" s="35">
        <f>黑龙江!AU30+黑龙江!AU45+黑龙江!AU61+黑龙江!AU77+黑龙江!AU92+黑龙江!AF108+黑龙江!AX124+黑龙江!AX140+黑龙江!BA140</f>
        <v>4694629.28523813</v>
      </c>
      <c r="Y3" s="35">
        <f>上海!AU30+上海!AU45+上海!AU61+上海!AU77+上海!AU92+上海!AX124+上海!AX140+上海!BA140+上海!AF108</f>
        <v>300489.077236028</v>
      </c>
      <c r="Z3" s="35">
        <f>江苏!AU30+江苏!AU45+江苏!AU61+江苏!AU77+江苏!AU92+江苏!AF108+江苏!AX124+江苏!AX140+江苏!BA140</f>
        <v>4038838.42512595</v>
      </c>
      <c r="AA3" s="35">
        <f>浙江!AU30+浙江!AU45+浙江!AU61+浙江!AU77+浙江!AU92+浙江!AF108+浙江!AX124+浙江!AX140+浙江!BA140</f>
        <v>1923420.11724698</v>
      </c>
      <c r="AB3" s="35">
        <f>安徽!AU30+安徽!AU45+安徽!AU61+安徽!AU77+安徽!AU92+安徽!AF108+安徽!AX124+安徽!AX140+安徽!BA140</f>
        <v>5481701.58369171</v>
      </c>
      <c r="AC3" s="35">
        <f>福建!AU30+福建!AU45+福建!AU61+福建!AU77+福建!AU92+福建!AF108+福建!AX124+福建!AX140+福建!BA140</f>
        <v>3193167.16990703</v>
      </c>
      <c r="AD3" s="35">
        <f>江西!AU30+江西!AU45+江西!AU61+江西!AU77+江西!AU92+江西!AF108+江西!AX124+江西!AX140+江西!BA140</f>
        <v>5817928.77519514</v>
      </c>
      <c r="AE3" s="35">
        <f>山东!AU30+山东!AU45+山东!AU61+山东!AU77+山东!AU92+山东!AF108+山东!AX124+山东!AX140+山东!BA140</f>
        <v>7746475.03082057</v>
      </c>
      <c r="AF3" s="35">
        <f>河南!AU30+河南!AU45+河南!AU61+河南!AU77+河南!AU92+河南!AF108+河南!AX124+河南!AX140+河南!BA140</f>
        <v>11037407.29964</v>
      </c>
      <c r="AG3" s="35">
        <f>湖北!AU30+湖北!AU45+湖北!AU61+湖北!AU77+湖北!AU92+湖北!AF108+湖北!AX124+湖北!AX140+湖北!BA140</f>
        <v>6917885.33338725</v>
      </c>
      <c r="AH3" s="35">
        <f>湖南!AU30+湖南!AU45+湖南!AU61+湖南!AU77+湖南!AU92+湖南!AF108+湖南!AX124+湖南!AX140+湖南!BA140</f>
        <v>10904682.6905223</v>
      </c>
      <c r="AI3" s="35">
        <f>广东!AU30+广东!AU45+广东!AU61+广东!AU77+广东!AU92+广东!AF108+广东!AX124+广东!AX140+广东!BA140</f>
        <v>7360427.63717347</v>
      </c>
      <c r="AJ3" s="35">
        <f>广西!AU30+广西!AU45+广西!AU61+广西!AU77+广西!AU92+广西!AF108+广西!AX124+广西!AX140+广西!BA140</f>
        <v>6994635.32951193</v>
      </c>
      <c r="AK3" s="35">
        <f>海南!AU30+海南!AU45+海南!AU61+海南!AU77+海南!AU92+海南!AF108+海南!AX124+海南!AX140+海南!BA140</f>
        <v>1224275.56096628</v>
      </c>
      <c r="AL3" s="35">
        <f>重庆!AU30+重庆!AU45+重庆!AU61+重庆!AU77+重庆!AU92+重庆!AF108+重庆!AX124+重庆!AX140+重庆!BA140</f>
        <v>3947043.04779135</v>
      </c>
      <c r="AM3" s="35">
        <f>四川!AU30+四川!AU45+四川!AU61+四川!AU77+四川!AU92+四川!AF108+四川!AX124+四川!AX140+四川!BA140</f>
        <v>11072577.0199488</v>
      </c>
      <c r="AN3" s="35">
        <f>贵州!AU30+贵州!AU45+贵州!AU61+贵州!AU77+贵州!AU92+贵州!AF108+贵州!AX124+贵州!AX140+贵州!BA140</f>
        <v>4706244.02338612</v>
      </c>
      <c r="AO3" s="35">
        <f>云南!AU30+云南!AU45+云南!AU61+云南!AU77+云南!AU92+云南!AF108+云南!AX124+云南!AX140+云南!BA140</f>
        <v>9699404.47734295</v>
      </c>
      <c r="AP3" s="35">
        <f>西藏!AU30+西藏!AU45+西藏!AU61+西藏!AU77+西藏!AU92+西藏!AF108+西藏!AX124+西藏!AX140+西藏!BA140+西藏!AX155</f>
        <v>213909.956382873</v>
      </c>
      <c r="AQ3" s="35">
        <f>陕西!AU30+陕西!AU45+陕西!AU61+陕西!AU77+陕西!AU92+陕西!AF108+陕西!AX124+陕西!AX140+陕西!BA140+陕西!AX155</f>
        <v>2966359.57075508</v>
      </c>
      <c r="AR3" s="35">
        <f>甘肃!AU30+甘肃!AU45+甘肃!AU61+甘肃!AU77+甘肃!AU92+甘肃!AF108+甘肃!AX124+甘肃!AX140+甘肃!BA140+甘肃!AX155</f>
        <v>2018662.79661598</v>
      </c>
      <c r="AS3" s="35">
        <f>青海!AU30+青海!AU45+青海!AU61+青海!AU77+青海!AU92+青海!AF108+青海!AX124+青海!AX140+青海!BA140+青海!AX155</f>
        <v>400074.823027175</v>
      </c>
      <c r="AT3" s="37">
        <f>宁夏!AU30+宁夏!AU45+宁夏!AU61+宁夏!AU77+宁夏!AU92+宁夏!AF108+宁夏!AX124+宁夏!AX140+宁夏!BA140+宁夏!AX155</f>
        <v>377656.776142692</v>
      </c>
      <c r="AU3" s="35">
        <f>新疆!AU30+新疆!AU45+新疆!AU61+新疆!AU77+新疆!AU92+新疆!AF108+新疆!AX124+新疆!AX140+新疆!BA140+新疆!AX155</f>
        <v>1906427.65464459</v>
      </c>
      <c r="AV3" s="35">
        <f t="shared" ref="AV3:AV13" si="1">SUM(Q3:AU3)</f>
        <v>135908281.775689</v>
      </c>
      <c r="AW3" s="42">
        <f t="shared" ref="AW3:AW13" si="2">AV3/10^6</f>
        <v>135.908281775689</v>
      </c>
      <c r="AX3" s="41">
        <f t="shared" ref="AX3:AX13" si="3">(AW3-$AW$14)/$AW$14*100</f>
        <v>-17.7566793868817</v>
      </c>
      <c r="AY3" s="25">
        <f>-AX3</f>
        <v>17.7566793868817</v>
      </c>
      <c r="AZ3" s="41">
        <f t="shared" ref="AZ3:AZ13" si="4">11110/12</f>
        <v>925.833333333333</v>
      </c>
      <c r="BA3" s="43">
        <f t="shared" ref="BA3:BA13" si="5">AW3+AZ3</f>
        <v>1061.74161510902</v>
      </c>
    </row>
    <row r="4" spans="1:53">
      <c r="A4" s="4"/>
      <c r="B4" s="5" t="s">
        <v>42</v>
      </c>
      <c r="C4" s="3"/>
      <c r="D4" s="3">
        <v>14.4</v>
      </c>
      <c r="E4" s="3">
        <v>5.7</v>
      </c>
      <c r="F4" s="3">
        <v>1192.09</v>
      </c>
      <c r="G4"/>
      <c r="H4"/>
      <c r="I4"/>
      <c r="J4"/>
      <c r="K4"/>
      <c r="L4"/>
      <c r="M4"/>
      <c r="N4"/>
      <c r="O4"/>
      <c r="P4" s="35">
        <v>3</v>
      </c>
      <c r="Q4" s="35">
        <f t="shared" si="0"/>
        <v>75506.981763663</v>
      </c>
      <c r="R4" s="35">
        <f>天津!AU31+天津!AU46+天津!AU62+天津!AU78+天津!AU93+天津!AF109+天津!AX125+天津!AX141+天津!BA141</f>
        <v>575526.395062086</v>
      </c>
      <c r="S4" s="35">
        <f>河北!AU31+河北!AU46+河北!AU62+河北!AU78+河北!AU93+河北!AF109+河北!AX125+河北!AX141+河北!BA141+河北!AX156</f>
        <v>7499606.61241847</v>
      </c>
      <c r="T4" s="35">
        <f>山西!AU31+山西!AU46+山西!AU62+山西!AU78+山西!AU93+山西!AF109+山西!AX125+山西!AX141+山西!BA141</f>
        <v>1944910.19445256</v>
      </c>
      <c r="U4" s="35">
        <f>内蒙!AU31+内蒙!AU46+内蒙!AU62+内蒙!AU78+内蒙!AU93+内蒙!AF109+内蒙!AX125+内蒙!AX141+内蒙!BA141+内蒙!AX156</f>
        <v>2155111.26897334</v>
      </c>
      <c r="V4" s="35">
        <f>辽宁!AU31+辽宁!AU46+辽宁!AU62+辽宁!AU78+辽宁!AU93+辽宁!AF109+辽宁!AX125+辽宁!AX141+辽宁!BA141</f>
        <v>5339248.15165505</v>
      </c>
      <c r="W4" s="35">
        <f>吉林!AU31+吉林!AU46+吉林!AU62+吉林!AU78+吉林!AU93+吉林!AF109+吉林!AX125+吉林!AX141+吉林!BA141</f>
        <v>3510736.59450164</v>
      </c>
      <c r="X4" s="35">
        <f>黑龙江!AU31+黑龙江!AU46+黑龙江!AU62+黑龙江!AU78+黑龙江!AU93+黑龙江!AF109+黑龙江!AX125+黑龙江!AX141+黑龙江!BA141</f>
        <v>4700859.4556242</v>
      </c>
      <c r="Y4" s="35">
        <f>上海!AU31+上海!AU46+上海!AU62+上海!AU78+上海!AU93+上海!AX125+上海!AX141+上海!BA141+上海!AF109</f>
        <v>305036.34770112</v>
      </c>
      <c r="Z4" s="35">
        <f>江苏!AU31+江苏!AU46+江苏!AU62+江苏!AU78+江苏!AU93+江苏!AF109+江苏!AX125+江苏!AX141+江苏!BA141</f>
        <v>4099587.4702091</v>
      </c>
      <c r="AA4" s="35">
        <f>浙江!AU31+浙江!AU46+浙江!AU62+浙江!AU78+浙江!AU93+浙江!AF109+浙江!AX125+浙江!AX141+浙江!BA141</f>
        <v>1961086.05594079</v>
      </c>
      <c r="AB4" s="35">
        <f>安徽!AU31+安徽!AU46+安徽!AU62+安徽!AU78+安徽!AU93+安徽!AF109+安徽!AX125+安徽!AX141+安徽!BA141</f>
        <v>5587584.16212544</v>
      </c>
      <c r="AC4" s="35">
        <f>福建!AU31+福建!AU46+福建!AU62+福建!AU78+福建!AU93+福建!AF109+福建!AX125+福建!AX141+福建!BA141</f>
        <v>3264087.41274823</v>
      </c>
      <c r="AD4" s="35">
        <f>江西!AU31+江西!AU46+江西!AU62+江西!AU78+江西!AU93+江西!AF109+江西!AX125+江西!AX141+江西!BA141</f>
        <v>5981518.02667508</v>
      </c>
      <c r="AE4" s="35">
        <f>山东!AU31+山东!AU46+山东!AU62+山东!AU78+山东!AU93+山东!AF109+山东!AX125+山东!AX141+山东!BA141</f>
        <v>7887981.10161379</v>
      </c>
      <c r="AF4" s="35">
        <f>河南!AU31+河南!AU46+河南!AU62+河南!AU78+河南!AU93+河南!AF109+河南!AX125+河南!AX141+河南!BA141</f>
        <v>11314411.4367294</v>
      </c>
      <c r="AG4" s="35">
        <f>湖北!AU31+湖北!AU46+湖北!AU62+湖北!AU78+湖北!AU93+湖北!AF109+湖北!AX125+湖北!AX141+湖北!BA141</f>
        <v>7118972.02114381</v>
      </c>
      <c r="AH4" s="35">
        <f>湖南!AU31+湖南!AU46+湖南!AU62+湖南!AU78+湖南!AU93+湖南!AF109+湖南!AX125+湖南!AX141+湖南!BA141</f>
        <v>11334625.9357326</v>
      </c>
      <c r="AI4" s="35">
        <f>广东!AU31+广东!AU46+广东!AU62+广东!AU78+广东!AU93+广东!AF109+广东!AX125+广东!AX141+广东!BA141</f>
        <v>9158752.36959213</v>
      </c>
      <c r="AJ4" s="35">
        <f>广西!AU31+广西!AU46+广西!AU62+广西!AU78+广西!AU93+广西!AF109+广西!AX125+广西!AX141+广西!BA141</f>
        <v>7307948.37981204</v>
      </c>
      <c r="AK4" s="35">
        <f>海南!AU31+海南!AU46+海南!AU62+海南!AU78+海南!AU93+海南!AF109+海南!AX125+海南!AX141+海南!BA141</f>
        <v>1265041.55623641</v>
      </c>
      <c r="AL4" s="35">
        <f>重庆!AU31+重庆!AU46+重庆!AU62+重庆!AU78+重庆!AU93+重庆!AF109+重庆!AX125+重庆!AX141+重庆!BA141</f>
        <v>4881341.30385873</v>
      </c>
      <c r="AM4" s="35">
        <f>四川!AU31+四川!AU46+四川!AU62+四川!AU78+四川!AU93+四川!AF109+四川!AX125+四川!AX141+四川!BA141</f>
        <v>11155906.8987555</v>
      </c>
      <c r="AN4" s="35">
        <f>贵州!AU31+贵州!AU46+贵州!AU62+贵州!AU78+贵州!AU93+贵州!AF109+贵州!AX125+贵州!AX141+贵州!BA141</f>
        <v>4799763.17610198</v>
      </c>
      <c r="AO4" s="35">
        <f>云南!AU31+云南!AU46+云南!AU62+云南!AU78+云南!AU93+云南!AF109+云南!AX125+云南!AX141+云南!BA141</f>
        <v>9988590.49180685</v>
      </c>
      <c r="AP4" s="35">
        <f>西藏!AU31+西藏!AU46+西藏!AU62+西藏!AU78+西藏!AU93+西藏!AF109+西藏!AX125+西藏!AX141+西藏!BA141+西藏!AX156</f>
        <v>214439.249762252</v>
      </c>
      <c r="AQ4" s="35">
        <f>陕西!AU31+陕西!AU46+陕西!AU62+陕西!AU78+陕西!AU93+陕西!AF109+陕西!AX125+陕西!AX141+陕西!BA141+陕西!AX156</f>
        <v>2996933.85774975</v>
      </c>
      <c r="AR4" s="35">
        <f>甘肃!AU31+甘肃!AU46+甘肃!AU62+甘肃!AU78+甘肃!AU93+甘肃!AF109+甘肃!AX125+甘肃!AX141+甘肃!BA141+甘肃!AX156</f>
        <v>2029093.95004964</v>
      </c>
      <c r="AS4" s="35">
        <f>青海!AU31+青海!AU46+青海!AU62+青海!AU78+青海!AU93+青海!AF109+青海!AX125+青海!AX141+青海!BA141+青海!AX156</f>
        <v>400935.698577412</v>
      </c>
      <c r="AT4" s="37">
        <f>宁夏!AU31+宁夏!AU46+宁夏!AU62+宁夏!AU78+宁夏!AU93+宁夏!AF109+宁夏!AX125+宁夏!AX141+宁夏!BA141+宁夏!AX156</f>
        <v>381571.80540089</v>
      </c>
      <c r="AU4" s="35">
        <f>新疆!AU31+新疆!AU46+新疆!AU62+新疆!AU78+新疆!AU93+新疆!AF109+新疆!AX125+新疆!AX141+新疆!BA141+新疆!AX156</f>
        <v>1917909.0177255</v>
      </c>
      <c r="AV4" s="35">
        <f t="shared" si="1"/>
        <v>141154623.380499</v>
      </c>
      <c r="AW4" s="40">
        <f t="shared" si="2"/>
        <v>141.154623380499</v>
      </c>
      <c r="AX4" s="41">
        <f t="shared" si="3"/>
        <v>-14.581916605593</v>
      </c>
      <c r="AY4" s="25">
        <f>-AX4</f>
        <v>14.581916605593</v>
      </c>
      <c r="AZ4" s="41">
        <f t="shared" si="4"/>
        <v>925.833333333333</v>
      </c>
      <c r="BA4" s="41">
        <f t="shared" si="5"/>
        <v>1066.98795671383</v>
      </c>
    </row>
    <row r="5" spans="1:53">
      <c r="A5" s="4"/>
      <c r="B5" s="5" t="s">
        <v>43</v>
      </c>
      <c r="C5" s="3"/>
      <c r="D5" s="3">
        <v>0.0999999999999979</v>
      </c>
      <c r="E5" s="3">
        <v>0</v>
      </c>
      <c r="F5" s="3">
        <v>1655.64</v>
      </c>
      <c r="G5"/>
      <c r="H5"/>
      <c r="I5"/>
      <c r="J5"/>
      <c r="K5"/>
      <c r="L5"/>
      <c r="M5"/>
      <c r="N5"/>
      <c r="O5"/>
      <c r="P5" s="35">
        <v>4</v>
      </c>
      <c r="Q5" s="35">
        <f t="shared" si="0"/>
        <v>77282.259522439</v>
      </c>
      <c r="R5" s="35">
        <f>天津!AU32+天津!AU47+天津!AU63+天津!AU79+天津!AU94+天津!AF110+天津!AX126+天津!AX142+天津!BA142</f>
        <v>596059.085134428</v>
      </c>
      <c r="S5" s="35">
        <f>河北!AU32+河北!AU47+河北!AU63+河北!AU79+河北!AU94+河北!AF110+河北!AX126+河北!AX142+河北!BA142+河北!AX157</f>
        <v>7786606.37935888</v>
      </c>
      <c r="T5" s="35">
        <f>山西!AU32+山西!AU47+山西!AU63+山西!AU79+山西!AU94+山西!AF110+山西!AX126+山西!AX142+山西!BA142</f>
        <v>1992064.51278552</v>
      </c>
      <c r="U5" s="35">
        <f>内蒙!AU32+内蒙!AU47+内蒙!AU63+内蒙!AU79+内蒙!AU94+内蒙!AF110+内蒙!AX126+内蒙!AX142+内蒙!BA142+内蒙!AX157</f>
        <v>2185112.6123326</v>
      </c>
      <c r="V5" s="35">
        <f>辽宁!AU32+辽宁!AU47+辽宁!AU63+辽宁!AU79+辽宁!AU94+辽宁!AF110+辽宁!AX126+辽宁!AX142+辽宁!BA142</f>
        <v>5436205.46822057</v>
      </c>
      <c r="W5" s="35">
        <f>吉林!AU32+吉林!AU47+吉林!AU63+吉林!AU79+吉林!AU94+吉林!AF110+吉林!AX126+吉林!AX142+吉林!BA142</f>
        <v>3555266.91450201</v>
      </c>
      <c r="X5" s="35">
        <f>黑龙江!AU32+黑龙江!AU47+黑龙江!AU63+黑龙江!AU79+黑龙江!AU94+黑龙江!AF110+黑龙江!AX126+黑龙江!AX142+黑龙江!BA142</f>
        <v>4743500.01878841</v>
      </c>
      <c r="Y5" s="35">
        <f>上海!AU32+上海!AU47+上海!AU63+上海!AU79+上海!AU94+上海!AX126+上海!AX142+上海!BA142+上海!AF110</f>
        <v>378039.976743818</v>
      </c>
      <c r="Z5" s="35">
        <f>江苏!AU32+江苏!AU47+江苏!AU63+江苏!AU79+江苏!AU94+江苏!AF110+江苏!AX126+江苏!AX142+江苏!BA142</f>
        <v>5093168.58295964</v>
      </c>
      <c r="AA5" s="35">
        <f>浙江!AU32+浙江!AU47+浙江!AU63+浙江!AU79+浙江!AU94+浙江!AF110+浙江!AX126+浙江!AX142+浙江!BA142</f>
        <v>2428759.44018558</v>
      </c>
      <c r="AB5" s="35">
        <f>安徽!AU32+安徽!AU47+安徽!AU63+安徽!AU79+安徽!AU94+安徽!AF110+安徽!AX126+安徽!AX142+安徽!BA142</f>
        <v>6968817.93568105</v>
      </c>
      <c r="AC5" s="35">
        <f>福建!AU32+福建!AU47+福建!AU63+福建!AU79+福建!AU94+福建!AF110+福建!AX126+福建!AX142+福建!BA142</f>
        <v>4053113.73582722</v>
      </c>
      <c r="AD5" s="35">
        <f>江西!AU32+江西!AU47+江西!AU63+江西!AU79+江西!AU94+江西!AF110+江西!AX126+江西!AX142+江西!BA142</f>
        <v>7439577.92516282</v>
      </c>
      <c r="AE5" s="35">
        <f>山东!AU32+山东!AU47+山东!AU63+山东!AU79+山东!AU94+山东!AF110+山东!AX126+山东!AX142+山东!BA142</f>
        <v>9976025.26247153</v>
      </c>
      <c r="AF5" s="35">
        <f>河南!AU32+河南!AU47+河南!AU63+河南!AU79+河南!AU94+河南!AF110+河南!AX126+河南!AX142+河南!BA142</f>
        <v>14376486.5187573</v>
      </c>
      <c r="AG5" s="35">
        <f>湖北!AU32+湖北!AU47+湖北!AU63+湖北!AU79+湖北!AU94+湖北!AF110+湖北!AX126+湖北!AX142+湖北!BA142</f>
        <v>8976760.35572989</v>
      </c>
      <c r="AH5" s="35">
        <f>湖南!AU32+湖南!AU47+湖南!AU63+湖南!AU79+湖南!AU94+湖南!AF110+湖南!AX126+湖南!AX142+湖南!BA142</f>
        <v>14266166.8771691</v>
      </c>
      <c r="AI5" s="35">
        <f>广东!AU32+广东!AU47+广东!AU63+广东!AU79+广东!AU94+广东!AF110+广东!AX126+广东!AX142+广东!BA142</f>
        <v>9802526.31564444</v>
      </c>
      <c r="AJ5" s="35">
        <f>广西!AU32+广西!AU47+广西!AU63+广西!AU79+广西!AU94+广西!AF110+广西!AX126+广西!AX142+广西!BA142</f>
        <v>9290235.02532014</v>
      </c>
      <c r="AK5" s="35">
        <f>海南!AU32+海南!AU47+海南!AU63+海南!AU79+海南!AU94+海南!AF110+海南!AX126+海南!AX142+海南!BA142</f>
        <v>1352200.67716617</v>
      </c>
      <c r="AL5" s="35">
        <f>重庆!AU32+重庆!AU47+重庆!AU63+重庆!AU79+重庆!AU94+重庆!AF110+重庆!AX126+重庆!AX142+重庆!BA142</f>
        <v>5047412.94645351</v>
      </c>
      <c r="AM5" s="35">
        <f>四川!AU32+四川!AU47+四川!AU63+四川!AU79+四川!AU94+四川!AF110+四川!AX126+四川!AX142+四川!BA142</f>
        <v>11446905.6213686</v>
      </c>
      <c r="AN5" s="35">
        <f>贵州!AU32+贵州!AU47+贵州!AU63+贵州!AU79+贵州!AU94+贵州!AF110+贵州!AX126+贵州!AX142+贵州!BA142</f>
        <v>4983363.16313735</v>
      </c>
      <c r="AO5" s="35">
        <f>云南!AU32+云南!AU47+云南!AU63+云南!AU79+云南!AU94+云南!AF110+云南!AX126+云南!AX142+云南!BA142</f>
        <v>12845594.7395668</v>
      </c>
      <c r="AP5" s="35">
        <f>西藏!AU32+西藏!AU47+西藏!AU63+西藏!AU79+西藏!AU94+西藏!AF110+西藏!AX126+西藏!AX142+西藏!BA142+西藏!AX157</f>
        <v>215927.385694934</v>
      </c>
      <c r="AQ5" s="35">
        <f>陕西!AU32+陕西!AU47+陕西!AU63+陕西!AU79+陕西!AU94+陕西!AF110+陕西!AX126+陕西!AX142+陕西!BA142+陕西!AX157</f>
        <v>3078439.29195741</v>
      </c>
      <c r="AR5" s="35">
        <f>甘肃!AU32+甘肃!AU47+甘肃!AU63+甘肃!AU79+甘肃!AU94+甘肃!AF110+甘肃!AX126+甘肃!AX142+甘肃!BA142+甘肃!AX157</f>
        <v>2060152.91412218</v>
      </c>
      <c r="AS5" s="35">
        <f>青海!AU32+青海!AU47+青海!AU63+青海!AU79+青海!AU94+青海!AF110+青海!AX126+青海!AX142+青海!BA142+青海!AX157</f>
        <v>403891.338112451</v>
      </c>
      <c r="AT5" s="37">
        <f>宁夏!AU32+宁夏!AU47+宁夏!AU63+宁夏!AU79+宁夏!AU94+宁夏!AF110+宁夏!AX126+宁夏!AX142+宁夏!BA142+宁夏!AX157</f>
        <v>393061.052857591</v>
      </c>
      <c r="AU5" s="35">
        <f>新疆!AU32+新疆!AU47+新疆!AU63+新疆!AU79+新疆!AU94+新疆!AF110+新疆!AX126+新疆!AX142+新疆!BA142+新疆!AX157</f>
        <v>1957371.59841071</v>
      </c>
      <c r="AV5" s="35">
        <f t="shared" si="1"/>
        <v>163206095.931145</v>
      </c>
      <c r="AW5" s="40">
        <f t="shared" si="2"/>
        <v>163.206095931145</v>
      </c>
      <c r="AX5" s="41">
        <f t="shared" si="3"/>
        <v>-1.23772371845627</v>
      </c>
      <c r="AY5" s="25">
        <f>-AX5</f>
        <v>1.23772371845627</v>
      </c>
      <c r="AZ5" s="41">
        <f t="shared" si="4"/>
        <v>925.833333333333</v>
      </c>
      <c r="BA5" s="41">
        <f t="shared" si="5"/>
        <v>1089.03942926448</v>
      </c>
    </row>
    <row r="6" spans="1:53">
      <c r="A6" s="4" t="s">
        <v>44</v>
      </c>
      <c r="B6" s="5" t="s">
        <v>40</v>
      </c>
      <c r="C6" s="3">
        <v>70.8</v>
      </c>
      <c r="D6" s="3">
        <v>59.5</v>
      </c>
      <c r="E6" s="3"/>
      <c r="F6" s="3"/>
      <c r="G6"/>
      <c r="H6"/>
      <c r="I6"/>
      <c r="J6"/>
      <c r="K6"/>
      <c r="L6"/>
      <c r="M6"/>
      <c r="N6"/>
      <c r="O6"/>
      <c r="P6" s="35">
        <v>5</v>
      </c>
      <c r="Q6" s="35">
        <f t="shared" si="0"/>
        <v>92889.3815048585</v>
      </c>
      <c r="R6" s="35">
        <f>天津!AU33+天津!AU48+天津!AU64+天津!AU80+天津!AU95+天津!AF111+天津!AX127+天津!AX143+天津!BA143</f>
        <v>708877.902975064</v>
      </c>
      <c r="S6" s="35">
        <f>河北!AU33+河北!AU48+河北!AU64+河北!AU80+河北!AU95+河北!AF111+河北!AX127+河北!AX143+河北!BA143+河北!AX158</f>
        <v>9250720.25511495</v>
      </c>
      <c r="T6" s="35">
        <f>山西!AU33+山西!AU48+山西!AU64+山西!AU80+山西!AU95+山西!AF111+山西!AX127+山西!AX143+山西!BA143</f>
        <v>2380594.33401193</v>
      </c>
      <c r="U6" s="35">
        <f>内蒙!AU33+内蒙!AU48+内蒙!AU64+内蒙!AU80+内蒙!AU95+内蒙!AF111+内蒙!AX127+内蒙!AX143+内蒙!BA143+内蒙!AX158</f>
        <v>2727999.39633847</v>
      </c>
      <c r="V6" s="35">
        <f>辽宁!AU33+辽宁!AU48+辽宁!AU64+辽宁!AU80+辽宁!AU95+辽宁!AF111+辽宁!AX127+辽宁!AX143+辽宁!BA143</f>
        <v>6551343.52734792</v>
      </c>
      <c r="W6" s="35">
        <f>吉林!AU33+吉林!AU48+吉林!AU64+吉林!AU80+吉林!AU95+吉林!AF111+吉林!AX127+吉林!AX143+吉林!BA143</f>
        <v>4313075.40688519</v>
      </c>
      <c r="X6" s="35">
        <f>黑龙江!AU33+黑龙江!AU48+黑龙江!AU64+黑龙江!AU80+黑龙江!AU95+黑龙江!AF111+黑龙江!AX127+黑龙江!AX143+黑龙江!BA143</f>
        <v>4737712.81205238</v>
      </c>
      <c r="Y6" s="35">
        <f>上海!AU33+上海!AU48+上海!AU64+上海!AU80+上海!AU95+上海!AX127+上海!AX143+上海!BA143+上海!AF111</f>
        <v>367362.168638874</v>
      </c>
      <c r="Z6" s="35">
        <f>江苏!AU33+江苏!AU48+江苏!AU64+江苏!AU80+江苏!AU95+江苏!AF111+江苏!AX127+江苏!AX143+江苏!BA143</f>
        <v>4967936.72649772</v>
      </c>
      <c r="AA6" s="35">
        <f>浙江!AU33+浙江!AU48+浙江!AU64+浙江!AU80+浙江!AU95+浙江!AF111+浙江!AX127+浙江!AX143+浙江!BA143</f>
        <v>2352891.8479325</v>
      </c>
      <c r="AB6" s="35">
        <f>安徽!AU33+安徽!AU48+安徽!AU64+安徽!AU80+安徽!AU95+安徽!AF111+安徽!AX127+安徽!AX143+安徽!BA143</f>
        <v>6775651.74743557</v>
      </c>
      <c r="AC6" s="35">
        <f>福建!AU33+福建!AU48+福建!AU64+福建!AU80+福建!AU95+福建!AF111+福建!AX127+福建!AX143+福建!BA143</f>
        <v>3872492.54403163</v>
      </c>
      <c r="AD6" s="35">
        <f>江西!AU33+江西!AU48+江西!AU64+江西!AU80+江西!AU95+江西!AF111+江西!AX127+江西!AX143+江西!BA143</f>
        <v>7157456.30812688</v>
      </c>
      <c r="AE6" s="35">
        <f>山东!AU33+山东!AU48+山东!AU64+山东!AU80+山东!AU95+山东!AF111+山东!AX127+山东!AX143+山东!BA143</f>
        <v>9647160.95891014</v>
      </c>
      <c r="AF6" s="35">
        <f>河南!AU33+河南!AU48+河南!AU64+河南!AU80+河南!AU95+河南!AF111+河南!AX127+河南!AX143+河南!BA143</f>
        <v>13790317.5408371</v>
      </c>
      <c r="AG6" s="35">
        <f>湖北!AU33+湖北!AU48+湖北!AU64+湖北!AU80+湖北!AU95+湖北!AF111+湖北!AX127+湖北!AX143+湖北!BA143</f>
        <v>8595670.93236876</v>
      </c>
      <c r="AH6" s="35">
        <f>湖南!AU33+湖南!AU48+湖南!AU64+湖南!AU80+湖南!AU95+湖南!AF111+湖南!AX127+湖南!AX143+湖南!BA143</f>
        <v>13538556.439483</v>
      </c>
      <c r="AI6" s="35">
        <f>广东!AU33+广东!AU48+广东!AU64+广东!AU80+广东!AU95+广东!AF111+广东!AX127+广东!AX143+广东!BA143</f>
        <v>9309370.36111753</v>
      </c>
      <c r="AJ6" s="35">
        <f>广西!AU33+广西!AU48+广西!AU64+广西!AU80+广西!AU95+广西!AF111+广西!AX127+广西!AX143+广西!BA143</f>
        <v>8471230.96831093</v>
      </c>
      <c r="AK6" s="35">
        <f>海南!AU33+海南!AU48+海南!AU64+海南!AU80+海南!AU95+海南!AF111+海南!AX127+海南!AX143+海南!BA143</f>
        <v>1225648.07636467</v>
      </c>
      <c r="AL6" s="35">
        <f>重庆!AU33+重庆!AU48+重庆!AU64+重庆!AU80+重庆!AU95+重庆!AF111+重庆!AX127+重庆!AX143+重庆!BA143</f>
        <v>5163506.99832406</v>
      </c>
      <c r="AM6" s="35">
        <f>四川!AU33+四川!AU48+四川!AU64+四川!AU80+四川!AU95+四川!AF111+四川!AX127+四川!AX143+四川!BA143</f>
        <v>11179792.5139138</v>
      </c>
      <c r="AN6" s="35">
        <f>贵州!AU33+贵州!AU48+贵州!AU64+贵州!AU80+贵州!AU95+贵州!AF111+贵州!AX127+贵州!AX143+贵州!BA143</f>
        <v>4751512.92538541</v>
      </c>
      <c r="AO6" s="35">
        <f>云南!AU33+云南!AU48+云南!AU64+云南!AU80+云南!AU95+云南!AF111+云南!AX127+云南!AX143+云南!BA143</f>
        <v>11878080.6903919</v>
      </c>
      <c r="AP6" s="35">
        <f>西藏!AU33+西藏!AU48+西藏!AU64+西藏!AU80+西藏!AU95+西藏!AF111+西藏!AX127+西藏!AX143+西藏!BA143+西藏!AX158</f>
        <v>214718.026566283</v>
      </c>
      <c r="AQ6" s="35">
        <f>陕西!AU33+陕西!AU48+陕西!AU64+陕西!AU80+陕西!AU95+陕西!AF111+陕西!AX127+陕西!AX143+陕西!BA143+陕西!AX158</f>
        <v>3661037.44428716</v>
      </c>
      <c r="AR6" s="35">
        <f>甘肃!AU33+甘肃!AU48+甘肃!AU64+甘肃!AU80+甘肃!AU95+甘肃!AF111+甘肃!AX127+甘肃!AX143+甘肃!BA143+甘肃!AX158</f>
        <v>2429778.1462164</v>
      </c>
      <c r="AS6" s="35">
        <f>青海!AU33+青海!AU48+青海!AU64+青海!AU80+青海!AU95+青海!AF111+青海!AX127+青海!AX143+青海!BA143+青海!AX158</f>
        <v>401830.567996349</v>
      </c>
      <c r="AT6" s="37">
        <f>宁夏!AU33+宁夏!AU48+宁夏!AU64+宁夏!AU80+宁夏!AU95+宁夏!AF111+宁夏!AX127+宁夏!AX143+宁夏!BA143+宁夏!AX158</f>
        <v>495375.409041785</v>
      </c>
      <c r="AU6" s="35">
        <f>新疆!AU33+新疆!AU48+新疆!AU64+新疆!AU80+新疆!AU95+新疆!AF111+新疆!AX127+新疆!AX143+新疆!BA143+新疆!AX158</f>
        <v>2541394.70907697</v>
      </c>
      <c r="AV6" s="35">
        <f t="shared" si="1"/>
        <v>163551987.067486</v>
      </c>
      <c r="AW6" s="40">
        <f t="shared" si="2"/>
        <v>163.551987067486</v>
      </c>
      <c r="AX6" s="41">
        <f t="shared" si="3"/>
        <v>-1.02841170853556</v>
      </c>
      <c r="AY6" s="25">
        <f>-AX6</f>
        <v>1.02841170853556</v>
      </c>
      <c r="AZ6" s="41">
        <f t="shared" si="4"/>
        <v>925.833333333333</v>
      </c>
      <c r="BA6" s="41">
        <f t="shared" si="5"/>
        <v>1089.38532040082</v>
      </c>
    </row>
    <row r="7" spans="1:53">
      <c r="A7" s="4"/>
      <c r="B7" s="5" t="s">
        <v>45</v>
      </c>
      <c r="C7" s="3"/>
      <c r="D7" s="3">
        <v>15.8</v>
      </c>
      <c r="E7" s="3">
        <v>9.2</v>
      </c>
      <c r="F7" s="3">
        <v>93.9145</v>
      </c>
      <c r="G7"/>
      <c r="H7"/>
      <c r="I7"/>
      <c r="J7"/>
      <c r="K7"/>
      <c r="L7"/>
      <c r="M7"/>
      <c r="N7"/>
      <c r="O7"/>
      <c r="P7" s="35">
        <v>6</v>
      </c>
      <c r="Q7" s="35">
        <f t="shared" si="0"/>
        <v>97976.0574501411</v>
      </c>
      <c r="R7" s="35">
        <f>天津!AU34+天津!AU49+天津!AU65+天津!AU81+天津!AU96+天津!AF112+天津!AX128+天津!AX144+天津!BA144</f>
        <v>749752.333894258</v>
      </c>
      <c r="S7" s="35">
        <f>河北!AU34+河北!AU49+河北!AU65+河北!AU81+河北!AU96+河北!AF112+河北!AX128+河北!AX144+河北!BA144+河北!AX159</f>
        <v>9924309.37898299</v>
      </c>
      <c r="T7" s="35">
        <f>山西!AU34+山西!AU49+山西!AU65+山西!AU81+山西!AU96+山西!AF112+山西!AX128+山西!AX144+山西!BA144</f>
        <v>2494169.56016672</v>
      </c>
      <c r="U7" s="35">
        <f>内蒙!AU34+内蒙!AU49+内蒙!AU65+内蒙!AU81+内蒙!AU96+内蒙!AF112+内蒙!AX128+内蒙!AX144+内蒙!BA144+内蒙!AX159</f>
        <v>2838021.48093816</v>
      </c>
      <c r="V7" s="35">
        <f>辽宁!AU34+辽宁!AU49+辽宁!AU65+辽宁!AU81+辽宁!AU96+辽宁!AF112+辽宁!AX128+辽宁!AX144+辽宁!BA144</f>
        <v>6807083.02387404</v>
      </c>
      <c r="W7" s="35">
        <f>吉林!AU34+吉林!AU49+吉林!AU65+吉林!AU81+吉林!AU96+吉林!AF112+吉林!AX128+吉林!AX144+吉林!BA144</f>
        <v>4463152.50750406</v>
      </c>
      <c r="X7" s="35">
        <f>黑龙江!AU34+黑龙江!AU49+黑龙江!AU65+黑龙江!AU81+黑龙江!AU96+黑龙江!AF112+黑龙江!AX128+黑龙江!AX144+黑龙江!BA144</f>
        <v>5956028.19782753</v>
      </c>
      <c r="Y7" s="35">
        <f>上海!AU34+上海!AU49+上海!AU65+上海!AU81+上海!AU96+上海!AX128+上海!AX144+上海!BA144+上海!AF112</f>
        <v>393417.015436523</v>
      </c>
      <c r="Z7" s="35">
        <f>江苏!AU34+江苏!AU49+江苏!AU65+江苏!AU81+江苏!AU96+江苏!AF112+江苏!AX128+江苏!AX144+江苏!BA144</f>
        <v>5328384.83341681</v>
      </c>
      <c r="AA7" s="35">
        <f>浙江!AU34+浙江!AU49+浙江!AU65+浙江!AU81+浙江!AU96+浙江!AF112+浙江!AX128+浙江!AX144+浙江!BA144</f>
        <v>2660573.37164034</v>
      </c>
      <c r="AB7" s="35">
        <f>安徽!AU34+安徽!AU49+安徽!AU65+安徽!AU81+安徽!AU96+安徽!AF112+安徽!AX128+安徽!AX144+安徽!BA144</f>
        <v>7682764.51923065</v>
      </c>
      <c r="AC7" s="35">
        <f>福建!AU34+福建!AU49+福建!AU65+福建!AU81+福建!AU96+福建!AF112+福建!AX128+福建!AX144+福建!BA144</f>
        <v>4411660.52291845</v>
      </c>
      <c r="AD7" s="35">
        <f>江西!AU34+江西!AU49+江西!AU65+江西!AU81+江西!AU96+江西!AF112+江西!AX128+江西!AX144+江西!BA144</f>
        <v>8212730.03434106</v>
      </c>
      <c r="AE7" s="35">
        <f>山东!AU34+山东!AU49+山东!AU65+山东!AU81+山东!AU96+山东!AF112+山东!AX128+山东!AX144+山东!BA144</f>
        <v>11038862.1000454</v>
      </c>
      <c r="AF7" s="35">
        <f>河南!AU34+河南!AU49+河南!AU65+河南!AU81+河南!AU96+河南!AF112+河南!AX128+河南!AX144+河南!BA144</f>
        <v>16219350.8099254</v>
      </c>
      <c r="AG7" s="35">
        <f>湖北!AU34+湖北!AU49+湖北!AU65+湖北!AU81+湖北!AU96+湖北!AF112+湖北!AX128+湖北!AX144+湖北!BA144</f>
        <v>9916586.70207682</v>
      </c>
      <c r="AH7" s="35">
        <f>湖南!AU34+湖南!AU49+湖南!AU65+湖南!AU81+湖南!AU96+湖南!AF112+湖南!AX128+湖南!AX144+湖南!BA144</f>
        <v>15848539.7493567</v>
      </c>
      <c r="AI7" s="35">
        <f>广东!AU34+广东!AU49+广东!AU65+广东!AU81+广东!AU96+广东!AF112+广东!AX128+广东!AX144+广东!BA144</f>
        <v>10744856.9687428</v>
      </c>
      <c r="AJ7" s="35">
        <f>广西!AU34+广西!AU49+广西!AU65+广西!AU81+广西!AU96+广西!AF112+广西!AX128+广西!AX144+广西!BA144</f>
        <v>10302948.1382605</v>
      </c>
      <c r="AK7" s="35">
        <f>海南!AU34+海南!AU49+海南!AU65+海南!AU81+海南!AU96+海南!AF112+海南!AX128+海南!AX144+海南!BA144</f>
        <v>1411659.18014892</v>
      </c>
      <c r="AL7" s="35">
        <f>重庆!AU34+重庆!AU49+重庆!AU65+重庆!AU81+重庆!AU96+重庆!AF112+重庆!AX128+重庆!AX144+重庆!BA144</f>
        <v>5494400.30118235</v>
      </c>
      <c r="AM7" s="35">
        <f>四川!AU34+四川!AU49+四川!AU65+四川!AU81+四川!AU96+四川!AF112+四川!AX128+四川!AX144+四川!BA144</f>
        <v>11674853.7346568</v>
      </c>
      <c r="AN7" s="35">
        <f>贵州!AU34+贵州!AU49+贵州!AU65+贵州!AU81+贵州!AU96+贵州!AF112+贵州!AX128+贵州!AX144+贵州!BA144</f>
        <v>5151725.85086259</v>
      </c>
      <c r="AO7" s="35">
        <f>云南!AU34+云南!AU49+云南!AU65+云南!AU81+云南!AU96+云南!AF112+云南!AX128+云南!AX144+云南!BA144</f>
        <v>12768904.6610658</v>
      </c>
      <c r="AP7" s="35">
        <f>西藏!AU34+西藏!AU49+西藏!AU65+西藏!AU81+西藏!AU96+西藏!AF112+西藏!AX128+西藏!AX144+西藏!BA144+西藏!AX159</f>
        <v>217633.128496866</v>
      </c>
      <c r="AQ7" s="35">
        <f>陕西!AU34+陕西!AU49+陕西!AU65+陕西!AU81+陕西!AU96+陕西!AF112+陕西!AX128+陕西!AX144+陕西!BA144+陕西!AX159</f>
        <v>3842204.55346951</v>
      </c>
      <c r="AR7" s="35">
        <f>甘肃!AU34+甘肃!AU49+甘肃!AU65+甘肃!AU81+甘肃!AU96+甘肃!AF112+甘肃!AX128+甘肃!AX144+甘肃!BA144+甘肃!AX159</f>
        <v>2629945.84185543</v>
      </c>
      <c r="AS7" s="35">
        <f>青海!AU34+青海!AU49+青海!AU65+青海!AU81+青海!AU96+青海!AF112+青海!AX128+青海!AX144+青海!BA144+青海!AX159</f>
        <v>407710.643187023</v>
      </c>
      <c r="AT7" s="37">
        <f>宁夏!AU34+宁夏!AU49+宁夏!AU65+宁夏!AU81+宁夏!AU96+宁夏!AF112+宁夏!AX128+宁夏!AX144+宁夏!BA144+宁夏!AX159</f>
        <v>521836.87651269</v>
      </c>
      <c r="AU7" s="35">
        <f>新疆!AU34+新疆!AU49+新疆!AU65+新疆!AU81+新疆!AU96+新疆!AF112+新疆!AX128+新疆!AX144+新疆!BA144+新疆!AX159</f>
        <v>2648861.07351984</v>
      </c>
      <c r="AV7" s="35">
        <f t="shared" si="1"/>
        <v>182860903.150987</v>
      </c>
      <c r="AW7" s="40">
        <f t="shared" si="2"/>
        <v>182.860903150987</v>
      </c>
      <c r="AX7" s="41">
        <f t="shared" si="3"/>
        <v>10.6561549374334</v>
      </c>
      <c r="AY7" s="25">
        <f>AX7</f>
        <v>10.6561549374334</v>
      </c>
      <c r="AZ7" s="41">
        <f t="shared" si="4"/>
        <v>925.833333333333</v>
      </c>
      <c r="BA7" s="41">
        <f t="shared" si="5"/>
        <v>1108.69423648432</v>
      </c>
    </row>
    <row r="8" spans="1:53">
      <c r="A8" s="4"/>
      <c r="B8" s="5" t="s">
        <v>46</v>
      </c>
      <c r="C8" s="3"/>
      <c r="D8" s="3">
        <v>43.7</v>
      </c>
      <c r="E8" s="3">
        <v>23.2</v>
      </c>
      <c r="F8" s="3">
        <v>91.104</v>
      </c>
      <c r="G8"/>
      <c r="H8"/>
      <c r="I8"/>
      <c r="J8"/>
      <c r="K8"/>
      <c r="L8"/>
      <c r="M8"/>
      <c r="N8"/>
      <c r="O8"/>
      <c r="P8" s="35">
        <v>7</v>
      </c>
      <c r="Q8" s="35">
        <f t="shared" si="0"/>
        <v>107799.693158901</v>
      </c>
      <c r="R8" s="35">
        <f>天津!AU35+天津!AU50+天津!AU66+天津!AU82+天津!AU97+天津!AF113+天津!AX129+天津!AX145+天津!BA145</f>
        <v>870328.222718495</v>
      </c>
      <c r="S8" s="35">
        <f>河北!AU35+河北!AU50+河北!AU66+河北!AU82+河北!AU97+河北!AF113+河北!AX129+河北!AX145+河北!BA145+河北!AX160</f>
        <v>11168999.1680984</v>
      </c>
      <c r="T8" s="35">
        <f>山西!AU35+山西!AU50+山西!AU66+山西!AU82+山西!AU97+山西!AF113+山西!AX129+山西!AX145+山西!BA145</f>
        <v>2645676.36756096</v>
      </c>
      <c r="U8" s="35">
        <f>内蒙!AU35+内蒙!AU50+内蒙!AU66+内蒙!AU82+内蒙!AU97+内蒙!AF113+内蒙!AX129+内蒙!AX145+内蒙!BA145+内蒙!AX160</f>
        <v>3057459.08693074</v>
      </c>
      <c r="V8" s="35">
        <f>辽宁!AU35+辽宁!AU50+辽宁!AU66+辽宁!AU82+辽宁!AU97+辽宁!AF113+辽宁!AX129+辽宁!AX145+辽宁!BA145</f>
        <v>7407731.69678098</v>
      </c>
      <c r="W8" s="35">
        <f>吉林!AU35+吉林!AU50+吉林!AU66+吉林!AU82+吉林!AU97+吉林!AF113+吉林!AX129+吉林!AX145+吉林!BA145</f>
        <v>4760299.03217027</v>
      </c>
      <c r="X8" s="35">
        <f>黑龙江!AU35+黑龙江!AU50+黑龙江!AU66+黑龙江!AU82+黑龙江!AU97+黑龙江!AF113+黑龙江!AX129+黑龙江!AX145+黑龙江!BA145</f>
        <v>6209578.04562206</v>
      </c>
      <c r="Y8" s="35">
        <f>上海!AU35+上海!AU50+上海!AU66+上海!AU82+上海!AU97+上海!AX129+上海!AX145+上海!BA145+上海!AF113</f>
        <v>440880.912165948</v>
      </c>
      <c r="Z8" s="35">
        <f>江苏!AU35+江苏!AU50+江苏!AU66+江苏!AU82+江苏!AU97+江苏!AF113+江苏!AX129+江苏!AX145+江苏!BA145</f>
        <v>5967482.54628142</v>
      </c>
      <c r="AA8" s="35">
        <f>浙江!AU35+浙江!AU50+浙江!AU66+浙江!AU82+浙江!AU97+浙江!AF113+浙江!AX129+浙江!AX145+浙江!BA145</f>
        <v>2838287.96209964</v>
      </c>
      <c r="AB8" s="35">
        <f>安徽!AU35+安徽!AU50+安徽!AU66+安徽!AU82+安徽!AU97+安徽!AF113+安徽!AX129+安徽!AX145+安徽!BA145</f>
        <v>8145587.24408626</v>
      </c>
      <c r="AC8" s="35">
        <f>福建!AU35+福建!AU50+福建!AU66+福建!AU82+福建!AU97+福建!AF113+福建!AX129+福建!AX145+福建!BA145</f>
        <v>4702652.39595138</v>
      </c>
      <c r="AD8" s="35">
        <f>江西!AU35+江西!AU50+江西!AU66+江西!AU82+江西!AU97+江西!AF113+江西!AX129+江西!AX145+江西!BA145</f>
        <v>8736708.45514395</v>
      </c>
      <c r="AE8" s="35">
        <f>山东!AU35+山东!AU50+山东!AU66+山东!AU82+山东!AU97+山东!AF113+山东!AX129+山东!AX145+山东!BA145</f>
        <v>12418929.48413</v>
      </c>
      <c r="AF8" s="35">
        <f>河南!AU35+河南!AU50+河南!AU66+河南!AU82+河南!AU97+河南!AF113+河南!AX129+河南!AX145+河南!BA145</f>
        <v>17591479.4846095</v>
      </c>
      <c r="AG8" s="35">
        <f>湖北!AU35+湖北!AU50+湖北!AU66+湖北!AU82+湖北!AU97+湖北!AF113+湖北!AX129+湖北!AX145+湖北!BA145</f>
        <v>10768558.3962969</v>
      </c>
      <c r="AH8" s="35">
        <f>湖南!AU35+湖南!AU50+湖南!AU66+湖南!AU82+湖南!AU97+湖南!AF113+湖南!AX129+湖南!AX145+湖南!BA145</f>
        <v>17423849.9816435</v>
      </c>
      <c r="AI8" s="35">
        <f>广东!AU35+广东!AU50+广东!AU66+广东!AU82+广东!AU97+广东!AF113+广东!AX129+广东!AX145+广东!BA145</f>
        <v>11278910.9304295</v>
      </c>
      <c r="AJ8" s="35">
        <f>广西!AU35+广西!AU50+广西!AU66+广西!AU82+广西!AU97+广西!AF113+广西!AX129+广西!AX145+广西!BA145</f>
        <v>10779399.6879826</v>
      </c>
      <c r="AK8" s="35">
        <f>海南!AU35+海南!AU50+海南!AU66+海南!AU82+海南!AU97+海南!AF113+海南!AX129+海南!AX145+海南!BA145</f>
        <v>1428743.28178724</v>
      </c>
      <c r="AL8" s="35">
        <f>重庆!AU35+重庆!AU50+重庆!AU66+重庆!AU82+重庆!AU97+重庆!AF113+重庆!AX129+重庆!AX145+重庆!BA145</f>
        <v>5791574.17448611</v>
      </c>
      <c r="AM8" s="35">
        <f>四川!AU35+四川!AU50+四川!AU66+四川!AU82+四川!AU97+四川!AF113+四川!AX129+四川!AX145+四川!BA145</f>
        <v>14975481.8358229</v>
      </c>
      <c r="AN8" s="35">
        <f>贵州!AU35+贵州!AU50+贵州!AU66+贵州!AU82+贵州!AU97+贵州!AF113+贵州!AX129+贵州!AX145+贵州!BA145</f>
        <v>6770630.02895653</v>
      </c>
      <c r="AO8" s="35">
        <f>云南!AU35+云南!AU50+云南!AU66+云南!AU82+云南!AU97+云南!AF113+云南!AX129+云南!AX145+云南!BA145</f>
        <v>13547748.2441942</v>
      </c>
      <c r="AP8" s="35">
        <f>西藏!AU35+西藏!AU50+西藏!AU66+西藏!AU82+西藏!AU97+西藏!AF113+西藏!AX129+西藏!AX145+西藏!BA145+西藏!AX160</f>
        <v>226051.68613491</v>
      </c>
      <c r="AQ8" s="35">
        <f>陕西!AU35+陕西!AU50+陕西!AU66+陕西!AU82+陕西!AU97+陕西!AF113+陕西!AX129+陕西!AX145+陕西!BA145+陕西!AX160</f>
        <v>4044666.13012711</v>
      </c>
      <c r="AR8" s="35">
        <f>甘肃!AU35+甘肃!AU50+甘肃!AU66+甘肃!AU82+甘肃!AU97+甘肃!AF113+甘肃!AX129+甘肃!AX145+甘肃!BA145+甘肃!AX160</f>
        <v>2760540.32677759</v>
      </c>
      <c r="AS8" s="35">
        <f>青海!AU35+青海!AU50+青海!AU66+青海!AU82+青海!AU97+青海!AF113+青海!AX129+青海!AX145+青海!BA145+青海!AX160</f>
        <v>421840.363319838</v>
      </c>
      <c r="AT8" s="37">
        <f>宁夏!AU35+宁夏!AU50+宁夏!AU66+宁夏!AU82+宁夏!AU97+宁夏!AF113+宁夏!AX129+宁夏!AX145+宁夏!BA145+宁夏!AX160</f>
        <v>563950.5442463</v>
      </c>
      <c r="AU8" s="35">
        <f>新疆!AU35+新疆!AU50+新疆!AU66+新疆!AU82+新疆!AU97+新疆!AF113+新疆!AX129+新疆!AX145+新疆!BA145+新疆!AX160</f>
        <v>2784708.92269567</v>
      </c>
      <c r="AV8" s="35">
        <f t="shared" si="1"/>
        <v>200636534.33241</v>
      </c>
      <c r="AW8" s="40">
        <f t="shared" si="2"/>
        <v>200.63653433241</v>
      </c>
      <c r="AX8" s="41">
        <f t="shared" si="3"/>
        <v>21.4128720061337</v>
      </c>
      <c r="AY8" s="25">
        <f>AX8</f>
        <v>21.4128720061337</v>
      </c>
      <c r="AZ8" s="41">
        <f t="shared" si="4"/>
        <v>925.833333333333</v>
      </c>
      <c r="BA8" s="41">
        <f t="shared" si="5"/>
        <v>1126.46986766574</v>
      </c>
    </row>
    <row r="9" spans="1:53">
      <c r="A9" s="4" t="s">
        <v>47</v>
      </c>
      <c r="B9" s="5"/>
      <c r="C9" s="3">
        <v>314.4</v>
      </c>
      <c r="D9" s="3">
        <v>189.2</v>
      </c>
      <c r="E9" s="3">
        <v>34.19</v>
      </c>
      <c r="F9" s="3">
        <v>134.758</v>
      </c>
      <c r="G9"/>
      <c r="H9"/>
      <c r="I9"/>
      <c r="J9"/>
      <c r="K9"/>
      <c r="L9"/>
      <c r="M9"/>
      <c r="N9"/>
      <c r="O9"/>
      <c r="P9" s="35">
        <v>8</v>
      </c>
      <c r="Q9" s="35">
        <f t="shared" si="0"/>
        <v>107172.57715747</v>
      </c>
      <c r="R9" s="35">
        <f>天津!AU36+天津!AU51+天津!AU67+天津!AU83+天津!AU98+天津!AF114+天津!AX130+天津!AX146+天津!BA146</f>
        <v>877127.215472077</v>
      </c>
      <c r="S9" s="35">
        <f>河北!AU36+河北!AU51+河北!AU67+河北!AU83+河北!AU98+河北!AF114+河北!AX130+河北!AX146+河北!BA146+河北!AX161</f>
        <v>11786948.0136921</v>
      </c>
      <c r="T9" s="35">
        <f>山西!AU36+山西!AU51+山西!AU67+山西!AU83+山西!AU98+山西!AF114+山西!AX130+山西!AX146+山西!BA146</f>
        <v>2680799.47069332</v>
      </c>
      <c r="U9" s="35">
        <f>内蒙!AU36+内蒙!AU51+内蒙!AU67+内蒙!AU83+内蒙!AU98+内蒙!AF114+内蒙!AX130+内蒙!AX146+内蒙!BA146+内蒙!AX161</f>
        <v>3255246.82349716</v>
      </c>
      <c r="V9" s="35">
        <f>辽宁!AU36+辽宁!AU51+辽宁!AU67+辽宁!AU83+辽宁!AU98+辽宁!AF114+辽宁!AX130+辽宁!AX146+辽宁!BA146</f>
        <v>7729842.24398833</v>
      </c>
      <c r="W9" s="35">
        <f>吉林!AU36+吉林!AU51+吉林!AU67+吉林!AU83+吉林!AU98+吉林!AF114+吉林!AX130+吉林!AX146+吉林!BA146</f>
        <v>5073515.27848047</v>
      </c>
      <c r="X9" s="35">
        <f>黑龙江!AU36+黑龙江!AU51+黑龙江!AU67+黑龙江!AU83+黑龙江!AU98+黑龙江!AF114+黑龙江!AX130+黑龙江!AX146+黑龙江!BA146</f>
        <v>6803473.09325027</v>
      </c>
      <c r="Y9" s="35">
        <f>上海!AU36+上海!AU51+上海!AU67+上海!AU83+上海!AU98+上海!AX130+上海!AX146+上海!BA146+上海!AF114</f>
        <v>453516.454838339</v>
      </c>
      <c r="Z9" s="35">
        <f>江苏!AU36+江苏!AU51+江苏!AU67+江苏!AU83+江苏!AU98+江苏!AF114+江苏!AX130+江苏!AX146+江苏!BA146</f>
        <v>5998320.3883846</v>
      </c>
      <c r="AA9" s="35">
        <f>浙江!AU36+浙江!AU51+浙江!AU67+浙江!AU83+浙江!AU98+浙江!AF114+浙江!AX130+浙江!AX146+浙江!BA146</f>
        <v>2907429.4980388</v>
      </c>
      <c r="AB9" s="35">
        <f>安徽!AU36+安徽!AU51+安徽!AU67+安徽!AU83+安徽!AU98+安徽!AF114+安徽!AX130+安徽!AX146+安徽!BA146</f>
        <v>8142378.02246269</v>
      </c>
      <c r="AC9" s="35">
        <f>福建!AU36+福建!AU51+福建!AU67+福建!AU83+福建!AU98+福建!AF114+福建!AX130+福建!AX146+福建!BA146</f>
        <v>4797542.2327905</v>
      </c>
      <c r="AD9" s="35">
        <f>江西!AU36+江西!AU51+江西!AU67+江西!AU83+江西!AU98+江西!AF114+江西!AX130+江西!AX146+江西!BA146</f>
        <v>8948700.16500227</v>
      </c>
      <c r="AE9" s="35">
        <f>山东!AU36+山东!AU51+山东!AU67+山东!AU83+山东!AU98+山东!AF114+山东!AX130+山东!AX146+山东!BA146</f>
        <v>12493750.3152704</v>
      </c>
      <c r="AF9" s="35">
        <f>河南!AU36+河南!AU51+河南!AU67+河南!AU83+河南!AU98+河南!AF114+河南!AX130+河南!AX146+河南!BA146</f>
        <v>17510045.6732143</v>
      </c>
      <c r="AG9" s="35">
        <f>湖北!AU36+湖北!AU51+湖北!AU67+湖北!AU83+湖北!AU98+湖北!AF114+湖北!AX130+湖北!AX146+湖北!BA146</f>
        <v>10919156.0041335</v>
      </c>
      <c r="AH9" s="35">
        <f>湖南!AU36+湖南!AU51+湖南!AU67+湖南!AU83+湖南!AU98+湖南!AF114+湖南!AX130+湖南!AX146+湖南!BA146</f>
        <v>17966373.3868709</v>
      </c>
      <c r="AI9" s="35">
        <f>广东!AU36+广东!AU51+广东!AU67+广东!AU83+广东!AU98+广东!AF114+广东!AX130+广东!AX146+广东!BA146</f>
        <v>11629964.5699804</v>
      </c>
      <c r="AJ9" s="35">
        <f>广西!AU36+广西!AU51+广西!AU67+广西!AU83+广西!AU98+广西!AF114+广西!AX130+广西!AX146+广西!BA146</f>
        <v>11047098.4368727</v>
      </c>
      <c r="AK9" s="35">
        <f>海南!AU36+海南!AU51+海南!AU67+海南!AU83+海南!AU98+海南!AF114+海南!AX130+海南!AX146+海南!BA146</f>
        <v>1426156.44471987</v>
      </c>
      <c r="AL9" s="35">
        <f>重庆!AU36+重庆!AU51+重庆!AU67+重庆!AU83+重庆!AU98+重庆!AF114+重庆!AX130+重庆!AX146+重庆!BA146</f>
        <v>5970984.37381531</v>
      </c>
      <c r="AM9" s="35">
        <f>四川!AU36+四川!AU51+四川!AU67+四川!AU83+四川!AU98+四川!AF114+四川!AX130+四川!AX146+四川!BA146</f>
        <v>15467058.6349718</v>
      </c>
      <c r="AN9" s="35">
        <f>贵州!AU36+贵州!AU51+贵州!AU67+贵州!AU83+贵州!AU98+贵州!AF114+贵州!AX130+贵州!AX146+贵州!BA146</f>
        <v>6957757.06476887</v>
      </c>
      <c r="AO9" s="35">
        <f>云南!AU36+云南!AU51+云南!AU67+云南!AU83+云南!AU98+云南!AF114+云南!AX130+云南!AX146+云南!BA146</f>
        <v>13636453.6044531</v>
      </c>
      <c r="AP9" s="35">
        <f>西藏!AU36+西藏!AU51+西藏!AU67+西藏!AU83+西藏!AU98+西藏!AF114+西藏!AX130+西藏!AX146+西藏!BA146+西藏!AX161</f>
        <v>236442.508252226</v>
      </c>
      <c r="AQ9" s="35">
        <f>陕西!AU36+陕西!AU51+陕西!AU67+陕西!AU83+陕西!AU98+陕西!AF114+陕西!AX130+陕西!AX146+陕西!BA146+陕西!AX161</f>
        <v>4140133.36005327</v>
      </c>
      <c r="AR9" s="35">
        <f>甘肃!AU36+甘肃!AU51+甘肃!AU67+甘肃!AU83+甘肃!AU98+甘肃!AF114+甘肃!AX130+甘肃!AX146+甘肃!BA146+甘肃!AX161</f>
        <v>2879721.96692743</v>
      </c>
      <c r="AS9" s="35">
        <f>青海!AU36+青海!AU51+青海!AU67+青海!AU83+青海!AU98+青海!AF114+青海!AX130+青海!AX146+青海!BA146+青海!AX161</f>
        <v>440707.573994002</v>
      </c>
      <c r="AT9" s="37">
        <f>宁夏!AU36+宁夏!AU51+宁夏!AU67+宁夏!AU83+宁夏!AU98+宁夏!AF114+宁夏!AX130+宁夏!AX146+宁夏!BA146+宁夏!AX161</f>
        <v>587903.890957033</v>
      </c>
      <c r="AU9" s="35">
        <f>新疆!AU36+新疆!AU51+新疆!AU67+新疆!AU83+新疆!AU98+新疆!AF114+新疆!AX130+新疆!AX146+新疆!BA146+新疆!AX161</f>
        <v>2947161.13051332</v>
      </c>
      <c r="AV9" s="35">
        <f t="shared" si="1"/>
        <v>205818880.417517</v>
      </c>
      <c r="AW9" s="42">
        <f t="shared" si="2"/>
        <v>205.818880417517</v>
      </c>
      <c r="AX9" s="41">
        <f t="shared" si="3"/>
        <v>24.5489086408182</v>
      </c>
      <c r="AY9" s="25">
        <f>AX9</f>
        <v>24.5489086408182</v>
      </c>
      <c r="AZ9" s="41">
        <f t="shared" si="4"/>
        <v>925.833333333333</v>
      </c>
      <c r="BA9" s="43">
        <f t="shared" si="5"/>
        <v>1131.65221375085</v>
      </c>
    </row>
    <row r="10" spans="1:53">
      <c r="A10" s="4" t="s">
        <v>48</v>
      </c>
      <c r="B10" s="5"/>
      <c r="C10" s="3">
        <v>0</v>
      </c>
      <c r="D10" s="3">
        <v>0.2</v>
      </c>
      <c r="E10" s="3">
        <v>0.1</v>
      </c>
      <c r="F10" s="3">
        <v>625.464</v>
      </c>
      <c r="G10"/>
      <c r="H10"/>
      <c r="I10"/>
      <c r="J10"/>
      <c r="K10"/>
      <c r="L10"/>
      <c r="M10"/>
      <c r="N10"/>
      <c r="O10"/>
      <c r="P10" s="35">
        <v>9</v>
      </c>
      <c r="Q10" s="35">
        <f t="shared" si="0"/>
        <v>107664.642336953</v>
      </c>
      <c r="R10" s="35">
        <f>天津!AU37+天津!AU52+天津!AU68+天津!AU84+天津!AU99+天津!AF115+天津!AX131+天津!AX147+天津!BA147</f>
        <v>862070.892592261</v>
      </c>
      <c r="S10" s="35">
        <f>河北!AU37+河北!AU52+河北!AU68+河北!AU84+河北!AU99+河北!AF115+河北!AX131+河北!AX147+河北!BA147+河北!AX162</f>
        <v>11388993.24079</v>
      </c>
      <c r="T10" s="35">
        <f>山西!AU37+山西!AU52+山西!AU68+山西!AU84+山西!AU99+山西!AF115+山西!AX131+山西!AX147+山西!BA147</f>
        <v>2269985.62654502</v>
      </c>
      <c r="U10" s="35">
        <f>内蒙!AU37+内蒙!AU52+内蒙!AU68+内蒙!AU84+内蒙!AU99+内蒙!AF115+内蒙!AX131+内蒙!AX147+内蒙!BA147+内蒙!AX162</f>
        <v>2553557.7060937</v>
      </c>
      <c r="V10" s="35">
        <f>辽宁!AU37+辽宁!AU52+辽宁!AU68+辽宁!AU84+辽宁!AU99+辽宁!AF115+辽宁!AX131+辽宁!AX147+辽宁!BA147</f>
        <v>7669900.00229327</v>
      </c>
      <c r="W10" s="35">
        <f>吉林!AU37+吉林!AU52+吉林!AU68+吉林!AU84+吉林!AU99+吉林!AF115+吉林!AX131+吉林!AX147+吉林!BA147</f>
        <v>4981779.18248875</v>
      </c>
      <c r="X10" s="35">
        <f>黑龙江!AU37+黑龙江!AU52+黑龙江!AU68+黑龙江!AU84+黑龙江!AU99+黑龙江!AF115+黑龙江!AX131+黑龙江!AX147+黑龙江!BA147</f>
        <v>5400043.46954582</v>
      </c>
      <c r="Y10" s="35">
        <f>上海!AU37+上海!AU52+上海!AU68+上海!AU84+上海!AU99+上海!AX131+上海!AX147+上海!BA147+上海!AF115</f>
        <v>479329.7075866</v>
      </c>
      <c r="Z10" s="35">
        <f>江苏!AU37+江苏!AU52+江苏!AU68+江苏!AU84+江苏!AU99+江苏!AF115+江苏!AX131+江苏!AX147+江苏!BA147</f>
        <v>6465944.99903259</v>
      </c>
      <c r="AA10" s="35">
        <f>浙江!AU37+浙江!AU52+浙江!AU68+浙江!AU84+浙江!AU99+浙江!AF115+浙江!AX131+浙江!AX147+浙江!BA147</f>
        <v>2853218.25084169</v>
      </c>
      <c r="AB10" s="35">
        <f>安徽!AU37+安徽!AU52+安徽!AU68+安徽!AU84+安徽!AU99+安徽!AF115+安徽!AX131+安徽!AX147+安徽!BA147</f>
        <v>8356442.37455871</v>
      </c>
      <c r="AC10" s="35">
        <f>福建!AU37+福建!AU52+福建!AU68+福建!AU84+福建!AU99+福建!AF115+福建!AX131+福建!AX147+福建!BA147</f>
        <v>4469569.73296949</v>
      </c>
      <c r="AD10" s="35">
        <f>江西!AU37+江西!AU52+江西!AU68+江西!AU84+江西!AU99+江西!AF115+江西!AX131+江西!AX147+江西!BA147</f>
        <v>8449879.72807942</v>
      </c>
      <c r="AE10" s="35">
        <f>山东!AU37+山东!AU52+山东!AU68+山东!AU84+山东!AU99+山东!AF115+山东!AX131+山东!AX147+山东!BA147</f>
        <v>12533408.3244813</v>
      </c>
      <c r="AF10" s="35">
        <f>河南!AU37+河南!AU52+河南!AU68+河南!AU84+河南!AU99+河南!AF115+河南!AX131+河南!AX147+河南!BA147</f>
        <v>17736411.7769864</v>
      </c>
      <c r="AG10" s="35">
        <f>湖北!AU37+湖北!AU52+湖北!AU68+湖北!AU84+湖北!AU99+湖北!AF115+湖北!AX131+湖北!AX147+湖北!BA147</f>
        <v>11391961.909254</v>
      </c>
      <c r="AH10" s="35">
        <f>湖南!AU37+湖南!AU52+湖南!AU68+湖南!AU84+湖南!AU99+湖南!AF115+湖南!AX131+湖南!AX147+湖南!BA147</f>
        <v>17489589.3723694</v>
      </c>
      <c r="AI10" s="35">
        <f>广东!AU37+广东!AU52+广东!AU68+广东!AU84+广东!AU99+广东!AF115+广东!AX131+广东!AX147+广东!BA147</f>
        <v>10963631.62653</v>
      </c>
      <c r="AJ10" s="35">
        <f>广西!AU37+广西!AU52+广西!AU68+广西!AU84+广西!AU99+广西!AF115+广西!AX131+广西!AX147+广西!BA147</f>
        <v>10165117.3535088</v>
      </c>
      <c r="AK10" s="35">
        <f>海南!AU37+海南!AU52+海南!AU68+海南!AU84+海南!AU99+海南!AF115+海南!AX131+海南!AX147+海南!BA147</f>
        <v>1405061.94592724</v>
      </c>
      <c r="AL10" s="35">
        <f>重庆!AU37+重庆!AU52+重庆!AU68+重庆!AU84+重庆!AU99+重庆!AF115+重庆!AX131+重庆!AX147+重庆!BA147</f>
        <v>6237350.50600121</v>
      </c>
      <c r="AM10" s="35">
        <f>四川!AU37+四川!AU52+四川!AU68+四川!AU84+四川!AU99+四川!AF115+四川!AX131+四川!AX147+四川!BA147</f>
        <v>15718830.5127894</v>
      </c>
      <c r="AN10" s="35">
        <f>贵州!AU37+贵州!AU52+贵州!AU68+贵州!AU84+贵州!AU99+贵州!AF115+贵州!AX131+贵州!AX147+贵州!BA147</f>
        <v>5682438.655887</v>
      </c>
      <c r="AO10" s="35">
        <f>云南!AU37+云南!AU52+云南!AU68+云南!AU84+云南!AU99+云南!AF115+云南!AX131+云南!AX147+云南!BA147</f>
        <v>13827955.7063977</v>
      </c>
      <c r="AP10" s="35">
        <f>西藏!AU37+西藏!AU52+西藏!AU68+西藏!AU84+西藏!AU99+西藏!AF115+西藏!AX131+西藏!AX147+西藏!BA147+西藏!AX162</f>
        <v>240964.236045525</v>
      </c>
      <c r="AQ10" s="35">
        <f>陕西!AU37+陕西!AU52+陕西!AU68+陕西!AU84+陕西!AU99+陕西!AF115+陕西!AX131+陕西!AX147+陕西!BA147+陕西!AX162</f>
        <v>3516308.796486</v>
      </c>
      <c r="AR10" s="35">
        <f>甘肃!AU37+甘肃!AU52+甘肃!AU68+甘肃!AU84+甘肃!AU99+甘肃!AF115+甘肃!AX131+甘肃!AX147+甘肃!BA147+甘肃!AX162</f>
        <v>2349371.59419426</v>
      </c>
      <c r="AS10" s="35">
        <f>青海!AU37+青海!AU52+青海!AU68+青海!AU84+青海!AU99+青海!AF115+青海!AX131+青海!AX147+青海!BA147+青海!AX162</f>
        <v>446593.617252213</v>
      </c>
      <c r="AT10" s="37">
        <f>宁夏!AU37+宁夏!AU52+宁夏!AU68+宁夏!AU84+宁夏!AU99+宁夏!AF115+宁夏!AX131+宁夏!AX147+宁夏!BA147+宁夏!AX162</f>
        <v>506442.312880542</v>
      </c>
      <c r="AU10" s="35">
        <f>新疆!AU37+新疆!AU52+新疆!AU68+新疆!AU84+新疆!AU99+新疆!AF115+新疆!AX131+新疆!AX147+新疆!BA147+新疆!AX162</f>
        <v>2985209.49444046</v>
      </c>
      <c r="AV10" s="35">
        <f t="shared" si="1"/>
        <v>199505027.297186</v>
      </c>
      <c r="AW10" s="40">
        <f t="shared" si="2"/>
        <v>199.505027297186</v>
      </c>
      <c r="AX10" s="41">
        <f t="shared" si="3"/>
        <v>20.7281536456476</v>
      </c>
      <c r="AY10" s="25">
        <f>AX10</f>
        <v>20.7281536456476</v>
      </c>
      <c r="AZ10" s="41">
        <f t="shared" si="4"/>
        <v>925.833333333333</v>
      </c>
      <c r="BA10" s="41">
        <f t="shared" si="5"/>
        <v>1125.33836063052</v>
      </c>
    </row>
    <row r="11" spans="1:53">
      <c r="A11" s="4" t="s">
        <v>49</v>
      </c>
      <c r="B11" s="5"/>
      <c r="C11" s="3">
        <v>0.3</v>
      </c>
      <c r="D11" s="3">
        <v>0.4</v>
      </c>
      <c r="E11" s="3">
        <v>0.2</v>
      </c>
      <c r="F11" s="3">
        <v>341.64</v>
      </c>
      <c r="G11"/>
      <c r="H11"/>
      <c r="I11"/>
      <c r="J11"/>
      <c r="K11"/>
      <c r="L11"/>
      <c r="M11"/>
      <c r="N11"/>
      <c r="O11"/>
      <c r="P11" s="35">
        <v>10</v>
      </c>
      <c r="Q11" s="35">
        <f t="shared" si="0"/>
        <v>83799.4130540794</v>
      </c>
      <c r="R11" s="35">
        <f>天津!AU38+天津!AU53+天津!AU69+天津!AU85+天津!AU100+天津!AF116+天津!AX132+天津!AX148+天津!BA148</f>
        <v>764068.267757731</v>
      </c>
      <c r="S11" s="35">
        <f>河北!AU38+河北!AU53+河北!AU69+河北!AU85+河北!AU100+河北!AF116+河北!AX132+河北!AX148+河北!BA148+河北!AX163</f>
        <v>8765253.38314312</v>
      </c>
      <c r="T11" s="35">
        <f>山西!AU38+山西!AU53+山西!AU69+山西!AU85+山西!AU100+山西!AF116+山西!AX132+山西!AX148+山西!BA148</f>
        <v>2145001.582725</v>
      </c>
      <c r="U11" s="35">
        <f>内蒙!AU38+内蒙!AU53+内蒙!AU69+内蒙!AU85+内蒙!AU100+内蒙!AF116+内蒙!AX132+内蒙!AX148+内蒙!BA148+内蒙!AX163</f>
        <v>2371267.73706417</v>
      </c>
      <c r="V11" s="35">
        <f>辽宁!AU38+辽宁!AU53+辽宁!AU69+辽宁!AU85+辽宁!AU100+辽宁!AF116+辽宁!AX132+辽宁!AX148+辽宁!BA148</f>
        <v>5920259.88737534</v>
      </c>
      <c r="W11" s="35">
        <f>吉林!AU38+吉林!AU53+吉林!AU69+吉林!AU85+吉林!AU100+吉林!AF116+吉林!AX132+吉林!AX148+吉林!BA148</f>
        <v>3841245.90749702</v>
      </c>
      <c r="X11" s="35">
        <f>黑龙江!AU38+黑龙江!AU53+黑龙江!AU69+黑龙江!AU85+黑龙江!AU100+黑龙江!AF116+黑龙江!AX132+黑龙江!AX148+黑龙江!BA148</f>
        <v>5129473.35912016</v>
      </c>
      <c r="Y11" s="35">
        <f>上海!AU38+上海!AU53+上海!AU69+上海!AU85+上海!AU100+上海!AX132+上海!AX148+上海!BA148+上海!AF116</f>
        <v>421036.106262072</v>
      </c>
      <c r="Z11" s="35">
        <f>江苏!AU38+江苏!AU53+江苏!AU69+江苏!AU85+江苏!AU100+江苏!AF116+江苏!AX132+江苏!AX148+江苏!BA148</f>
        <v>5448280.9318522</v>
      </c>
      <c r="AA11" s="35">
        <f>浙江!AU38+浙江!AU53+浙江!AU69+浙江!AU85+浙江!AU100+浙江!AF116+浙江!AX132+浙江!AX148+浙江!BA148</f>
        <v>2546726.84880627</v>
      </c>
      <c r="AB11" s="35">
        <f>安徽!AU38+安徽!AU53+安徽!AU69+安徽!AU85+安徽!AU100+安徽!AF116+安徽!AX132+安徽!AX148+安徽!BA148</f>
        <v>7355980.63841689</v>
      </c>
      <c r="AC11" s="35">
        <f>福建!AU38+福建!AU53+福建!AU69+福建!AU85+福建!AU100+福建!AF116+福建!AX132+福建!AX148+福建!BA148</f>
        <v>4242751.90725508</v>
      </c>
      <c r="AD11" s="35">
        <f>江西!AU38+江西!AU53+江西!AU69+江西!AU85+江西!AU100+江西!AF116+江西!AX132+江西!AX148+江西!BA148</f>
        <v>7665213.71098148</v>
      </c>
      <c r="AE11" s="35">
        <f>山东!AU38+山东!AU53+山东!AU69+山东!AU85+山东!AU100+山东!AF116+山东!AX132+山东!AX148+山东!BA148</f>
        <v>11222479.1927785</v>
      </c>
      <c r="AF11" s="35">
        <f>河南!AU38+河南!AU53+河南!AU69+河南!AU85+河南!AU100+河南!AF116+河南!AX132+河南!AX148+河南!BA148</f>
        <v>15893267.3592985</v>
      </c>
      <c r="AG11" s="35">
        <f>湖北!AU38+湖北!AU53+湖北!AU69+湖北!AU85+湖北!AU100+湖北!AF116+湖北!AX132+湖北!AX148+湖北!BA148</f>
        <v>9680227.58578835</v>
      </c>
      <c r="AH11" s="35">
        <f>湖南!AU38+湖南!AU53+湖南!AU69+湖南!AU85+湖南!AU100+湖南!AF116+湖南!AX132+湖南!AX148+湖南!BA148</f>
        <v>14942369.8760755</v>
      </c>
      <c r="AI11" s="35">
        <f>广东!AU38+广东!AU53+广东!AU69+广东!AU85+广东!AU100+广东!AF116+广东!AX132+广东!AX148+广东!BA148</f>
        <v>10327448.4473974</v>
      </c>
      <c r="AJ11" s="35">
        <f>广西!AU38+广西!AU53+广西!AU69+广西!AU85+广西!AU100+广西!AF116+广西!AX132+广西!AX148+广西!BA148</f>
        <v>9824148.51181006</v>
      </c>
      <c r="AK11" s="35">
        <f>海南!AU38+海南!AU53+海南!AU69+海南!AU85+海南!AU100+海南!AF116+海南!AX132+海南!AX148+海南!BA148</f>
        <v>1414958.20837365</v>
      </c>
      <c r="AL11" s="35">
        <f>重庆!AU38+重庆!AU53+重庆!AU69+重庆!AU85+重庆!AU100+重庆!AF116+重庆!AX132+重庆!AX148+重庆!BA148</f>
        <v>5264792.65203691</v>
      </c>
      <c r="AM11" s="35">
        <f>四川!AU38+四川!AU53+四川!AU69+四川!AU85+四川!AU100+四川!AF116+四川!AX132+四川!AX148+四川!BA148</f>
        <v>12827122.3291621</v>
      </c>
      <c r="AN11" s="35">
        <f>贵州!AU38+贵州!AU53+贵州!AU69+贵州!AU85+贵州!AU100+贵州!AF116+贵州!AX132+贵州!AX148+贵州!BA148</f>
        <v>5230344.88536521</v>
      </c>
      <c r="AO11" s="35">
        <f>云南!AU38+云南!AU53+云南!AU69+云南!AU85+云南!AU100+云南!AF116+云南!AX132+云南!AX148+云南!BA148</f>
        <v>13771320.8871724</v>
      </c>
      <c r="AP11" s="35">
        <f>西藏!AU38+西藏!AU53+西藏!AU69+西藏!AU85+西藏!AU100+西藏!AF116+西藏!AX132+西藏!AX148+西藏!BA148+西藏!AX163</f>
        <v>239046.031650859</v>
      </c>
      <c r="AQ11" s="35">
        <f>陕西!AU38+陕西!AU53+陕西!AU69+陕西!AU85+陕西!AU100+陕西!AF116+陕西!AX132+陕西!AX148+陕西!BA148+陕西!AX163</f>
        <v>3305702.29624208</v>
      </c>
      <c r="AR11" s="35">
        <f>甘肃!AU38+甘肃!AU53+甘肃!AU69+甘肃!AU85+甘肃!AU100+甘肃!AF116+甘肃!AX132+甘肃!AX148+甘肃!BA148+甘肃!AX163</f>
        <v>2231034.08491715</v>
      </c>
      <c r="AS11" s="35">
        <f>青海!AU38+青海!AU53+青海!AU69+青海!AU85+青海!AU100+青海!AF116+青海!AX132+青海!AX148+青海!BA148+青海!AX163</f>
        <v>437618.651654479</v>
      </c>
      <c r="AT11" s="37">
        <f>宁夏!AU38+宁夏!AU53+宁夏!AU69+宁夏!AU85+宁夏!AU100+宁夏!AF116+宁夏!AX132+宁夏!AX148+宁夏!BA148+宁夏!AX163</f>
        <v>430915.749690246</v>
      </c>
      <c r="AU11" s="35">
        <f>新疆!AU38+新疆!AU53+新疆!AU69+新疆!AU85+新疆!AU100+新疆!AF116+新疆!AX132+新疆!AX148+新疆!BA148+新疆!AX163</f>
        <v>2166396.22169566</v>
      </c>
      <c r="AV11" s="35">
        <f t="shared" si="1"/>
        <v>175909552.65242</v>
      </c>
      <c r="AW11" s="40">
        <f t="shared" si="2"/>
        <v>175.90955265242</v>
      </c>
      <c r="AX11" s="41">
        <f t="shared" si="3"/>
        <v>6.44962579676325</v>
      </c>
      <c r="AY11" s="25">
        <f>AX11</f>
        <v>6.44962579676325</v>
      </c>
      <c r="AZ11" s="41">
        <f t="shared" si="4"/>
        <v>925.833333333333</v>
      </c>
      <c r="BA11" s="41">
        <f t="shared" si="5"/>
        <v>1101.74288598575</v>
      </c>
    </row>
    <row r="12" spans="1:53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G12"/>
      <c r="H12"/>
      <c r="I12"/>
      <c r="J12"/>
      <c r="K12"/>
      <c r="L12"/>
      <c r="M12"/>
      <c r="N12"/>
      <c r="O12"/>
      <c r="P12" s="35">
        <v>11</v>
      </c>
      <c r="Q12" s="35">
        <f t="shared" si="0"/>
        <v>75848.2949038847</v>
      </c>
      <c r="R12" s="35">
        <f>天津!AU39+天津!AU54+天津!AU70+天津!AU86+天津!AU101+天津!AF117+天津!AX133+天津!AX149+天津!BA149</f>
        <v>580848.387610675</v>
      </c>
      <c r="S12" s="35">
        <f>河北!AU39+河北!AU54+河北!AU70+河北!AU86+河北!AU101+河北!AF117+河北!AX133+河北!AX149+河北!BA149+河北!AX164</f>
        <v>7565369.021456</v>
      </c>
      <c r="T12" s="35">
        <f>山西!AU39+山西!AU54+山西!AU70+山西!AU86+山西!AU101+山西!AF117+山西!AX133+山西!AX149+山西!BA149</f>
        <v>1949536.32660339</v>
      </c>
      <c r="U12" s="35">
        <f>内蒙!AU39+内蒙!AU54+内蒙!AU70+内蒙!AU86+内蒙!AU101+内蒙!AF117+内蒙!AX133+内蒙!AX149+内蒙!BA149+内蒙!AX164</f>
        <v>2166734.85145805</v>
      </c>
      <c r="V12" s="35">
        <f>辽宁!AU39+辽宁!AU54+辽宁!AU70+辽宁!AU86+辽宁!AU101+辽宁!AF117+辽宁!AX133+辽宁!AX149+辽宁!BA149</f>
        <v>5386761.0992922</v>
      </c>
      <c r="W12" s="35">
        <f>吉林!AU39+吉林!AU54+吉林!AU70+吉林!AU86+吉林!AU101+吉林!AF117+吉林!AX133+吉林!AX149+吉林!BA149</f>
        <v>3536746.24347767</v>
      </c>
      <c r="X12" s="35">
        <f>黑龙江!AU39+黑龙江!AU54+黑龙江!AU70+黑龙江!AU86+黑龙江!AU101+黑龙江!AF117+黑龙江!AX133+黑龙江!AX149+黑龙江!BA149</f>
        <v>4732070.40495876</v>
      </c>
      <c r="Y12" s="35">
        <f>上海!AU39+上海!AU54+上海!AU70+上海!AU86+上海!AU101+上海!AX133+上海!AX149+上海!BA149+上海!AF117</f>
        <v>307552.451488154</v>
      </c>
      <c r="Z12" s="35">
        <f>江苏!AU39+江苏!AU54+江苏!AU70+江苏!AU86+江苏!AU101+江苏!AF117+江苏!AX133+江苏!AX149+江苏!BA149</f>
        <v>4121554.38577876</v>
      </c>
      <c r="AA12" s="35">
        <f>浙江!AU39+浙江!AU54+浙江!AU70+浙江!AU86+浙江!AU101+浙江!AF117+浙江!AX133+浙江!AX149+浙江!BA149</f>
        <v>1963163.80519519</v>
      </c>
      <c r="AB12" s="35">
        <f>安徽!AU39+安徽!AU54+安徽!AU70+安徽!AU86+安徽!AU101+安徽!AF117+安徽!AX133+安徽!AX149+安徽!BA149</f>
        <v>5592146.69758483</v>
      </c>
      <c r="AC12" s="35">
        <f>福建!AU39+福建!AU54+福建!AU70+福建!AU86+福建!AU101+福建!AF117+福建!AX133+福建!AX149+福建!BA149</f>
        <v>3252147.78686641</v>
      </c>
      <c r="AD12" s="35">
        <f>江西!AU39+江西!AU54+江西!AU70+江西!AU86+江西!AU101+江西!AF117+江西!AX133+江西!AX149+江西!BA149</f>
        <v>5949745.16660897</v>
      </c>
      <c r="AE12" s="35">
        <f>山东!AU39+山东!AU54+山东!AU70+山东!AU86+山东!AU101+山东!AF117+山东!AX133+山东!AX149+山东!BA149</f>
        <v>7956187.30175181</v>
      </c>
      <c r="AF12" s="35">
        <f>河南!AU39+河南!AU54+河南!AU70+河南!AU86+河南!AU101+河南!AF117+河南!AX133+河南!AX149+河南!BA149</f>
        <v>11323532.2508945</v>
      </c>
      <c r="AG12" s="35">
        <f>湖北!AU39+湖北!AU54+湖北!AU70+湖北!AU86+湖北!AU101+湖北!AF117+湖北!AX133+湖北!AX149+湖北!BA149</f>
        <v>7086378.73332334</v>
      </c>
      <c r="AH12" s="35">
        <f>湖南!AU39+湖南!AU54+湖南!AU70+湖南!AU86+湖南!AU101+湖南!AF117+湖南!AX133+湖南!AX149+湖南!BA149</f>
        <v>11193026.6269862</v>
      </c>
      <c r="AI12" s="35">
        <f>广东!AU39+广东!AU54+广东!AU70+广东!AU86+广东!AU101+广东!AF117+广东!AX133+广东!AX149+广东!BA149</f>
        <v>9027565.49175487</v>
      </c>
      <c r="AJ12" s="35">
        <f>广西!AU39+广西!AU54+广西!AU70+广西!AU86+广西!AU101+广西!AF117+广西!AX133+广西!AX149+广西!BA149</f>
        <v>7108133.93801826</v>
      </c>
      <c r="AK12" s="35">
        <f>海南!AU39+海南!AU54+海南!AU70+海南!AU86+海南!AU101+海南!AF117+海南!AX133+海南!AX149+海南!BA149</f>
        <v>1287000.56669859</v>
      </c>
      <c r="AL12" s="35">
        <f>重庆!AU39+重庆!AU54+重庆!AU70+重庆!AU86+重庆!AU101+重庆!AF117+重庆!AX133+重庆!AX149+重庆!BA149</f>
        <v>4859963.19571907</v>
      </c>
      <c r="AM12" s="35">
        <f>四川!AU39+四川!AU54+四川!AU70+四川!AU86+四川!AU101+四川!AF117+四川!AX133+四川!AX149+四川!BA149</f>
        <v>11260474.6902446</v>
      </c>
      <c r="AN12" s="35">
        <f>贵州!AU39+贵州!AU54+贵州!AU70+贵州!AU86+贵州!AU101+贵州!AF117+贵州!AX133+贵州!AX149+贵州!BA149</f>
        <v>4751676.70597334</v>
      </c>
      <c r="AO12" s="35">
        <f>云南!AU39+云南!AU54+云南!AU70+云南!AU86+云南!AU101+云南!AF117+云南!AX133+云南!AX149+云南!BA149</f>
        <v>9870766.9657356</v>
      </c>
      <c r="AP12" s="35">
        <f>西藏!AU39+西藏!AU54+西藏!AU70+西藏!AU86+西藏!AU101+西藏!AF117+西藏!AX133+西藏!AX149+西藏!BA149+西藏!AX164</f>
        <v>216415.910446402</v>
      </c>
      <c r="AQ12" s="35">
        <f>陕西!AU39+陕西!AU54+陕西!AU70+陕西!AU86+陕西!AU101+陕西!AF117+陕西!AX133+陕西!AX149+陕西!BA149+陕西!AX164</f>
        <v>2996590.50320321</v>
      </c>
      <c r="AR12" s="35">
        <f>甘肃!AU39+甘肃!AU54+甘肃!AU70+甘肃!AU86+甘肃!AU101+甘肃!AF117+甘肃!AX133+甘肃!AX149+甘肃!BA149+甘肃!AX164</f>
        <v>2034383.18728699</v>
      </c>
      <c r="AS12" s="35">
        <f>青海!AU39+青海!AU54+青海!AU70+青海!AU86+青海!AU101+青海!AF117+青海!AX133+青海!AX149+青海!BA149+青海!AX164</f>
        <v>402990.079829423</v>
      </c>
      <c r="AT12" s="37">
        <f>宁夏!AU39+宁夏!AU54+宁夏!AU70+宁夏!AU86+宁夏!AU101+宁夏!AF117+宁夏!AX133+宁夏!AX149+宁夏!BA149+宁夏!AX164</f>
        <v>382668.457031051</v>
      </c>
      <c r="AU12" s="35">
        <f>新疆!AU39+新疆!AU54+新疆!AU70+新疆!AU86+新疆!AU101+新疆!AF117+新疆!AX133+新疆!AX149+新疆!BA149+新疆!AX164</f>
        <v>1926740.02836939</v>
      </c>
      <c r="AV12" s="35">
        <f t="shared" si="1"/>
        <v>140864719.55655</v>
      </c>
      <c r="AW12" s="40">
        <f t="shared" si="2"/>
        <v>140.86471955655</v>
      </c>
      <c r="AX12" s="41">
        <f t="shared" si="3"/>
        <v>-14.7573485426947</v>
      </c>
      <c r="AY12" s="25">
        <f>-AX12</f>
        <v>14.7573485426947</v>
      </c>
      <c r="AZ12" s="41">
        <f t="shared" si="4"/>
        <v>925.833333333333</v>
      </c>
      <c r="BA12" s="41">
        <f t="shared" si="5"/>
        <v>1066.69805288988</v>
      </c>
    </row>
    <row r="13" spans="1:53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G13"/>
      <c r="H13"/>
      <c r="I13"/>
      <c r="J13"/>
      <c r="K13"/>
      <c r="L13"/>
      <c r="M13"/>
      <c r="N13"/>
      <c r="O13"/>
      <c r="P13" s="35">
        <v>12</v>
      </c>
      <c r="Q13" s="35">
        <f t="shared" si="0"/>
        <v>75463.2383437143</v>
      </c>
      <c r="R13" s="35">
        <f>天津!AU40+天津!AU55+天津!AU71+天津!AU87+天津!AU102+天津!AF118+天津!AX134+天津!AX150+天津!BA150</f>
        <v>577844.515623426</v>
      </c>
      <c r="S13" s="35">
        <f>河北!AU40+河北!AU55+河北!AU71+河北!AU87+河北!AU102+河北!AF118+河北!AX134+河北!AX150+河北!BA150+河北!AX165</f>
        <v>7517003.99213224</v>
      </c>
      <c r="T13" s="35">
        <f>山西!AU40+山西!AU55+山西!AU71+山西!AU87+山西!AU102+山西!AF118+山西!AX134+山西!AX150+山西!BA150</f>
        <v>1945492.11686401</v>
      </c>
      <c r="U13" s="35">
        <f>内蒙!AU40+内蒙!AU55+内蒙!AU71+内蒙!AU87+内蒙!AU102+内蒙!AF118+内蒙!AX134+内蒙!AX150+内蒙!BA150+内蒙!AX165</f>
        <v>2157471.56862946</v>
      </c>
      <c r="V13" s="35">
        <f>辽宁!AU40+辽宁!AU55+辽宁!AU71+辽宁!AU87+辽宁!AU102+辽宁!AF118+辽宁!AX134+辽宁!AX150+辽宁!BA150</f>
        <v>5357999.93659347</v>
      </c>
      <c r="W13" s="35">
        <f>吉林!AU40+吉林!AU55+吉林!AU71+吉林!AU87+吉林!AU102+吉林!AF118+吉林!AX134+吉林!AX150+吉林!BA150</f>
        <v>3520860.00952636</v>
      </c>
      <c r="X13" s="35">
        <f>黑龙江!AU40+黑龙江!AU55+黑龙江!AU71+黑龙江!AU87+黑龙江!AU102+黑龙江!AF118+黑龙江!AX134+黑龙江!AX150+黑龙江!BA150</f>
        <v>4709314.13980794</v>
      </c>
      <c r="Y13" s="35">
        <f>上海!AU40+上海!AU55+上海!AU71+上海!AU87+上海!AU102+上海!AX134+上海!AX150+上海!BA150+上海!AF118</f>
        <v>309441.17966053</v>
      </c>
      <c r="Z13" s="35">
        <f>江苏!AU40+江苏!AU55+江苏!AU71+江苏!AU87+江苏!AU102+江苏!AF118+江苏!AX134+江苏!AX150+江苏!BA150</f>
        <v>4124772.40368117</v>
      </c>
      <c r="AA13" s="35">
        <f>浙江!AU40+浙江!AU55+浙江!AU71+浙江!AU87+浙江!AU102+浙江!AF118+浙江!AX134+浙江!AX150+浙江!BA150</f>
        <v>1976596.47053423</v>
      </c>
      <c r="AB13" s="35">
        <f>安徽!AU40+安徽!AU55+安徽!AU71+安徽!AU87+安徽!AU102+安徽!AF118+安徽!AX134+安徽!AX150+安徽!BA150</f>
        <v>5595789.40320047</v>
      </c>
      <c r="AC13" s="35">
        <f>福建!AU40+福建!AU55+福建!AU71+福建!AU87+福建!AU102+福建!AF118+福建!AX134+福建!AX150+福建!BA150</f>
        <v>3294893.38200252</v>
      </c>
      <c r="AD13" s="35">
        <f>江西!AU40+江西!AU55+江西!AU71+江西!AU87+江西!AU102+江西!AF118+江西!AX134+江西!AX150+江西!BA150</f>
        <v>5992794.59871717</v>
      </c>
      <c r="AE13" s="35">
        <f>山东!AU40+山东!AU55+山东!AU71+山东!AU87+山东!AU102+山东!AF118+山东!AX134+山东!AX150+山东!BA150</f>
        <v>7927469.09058719</v>
      </c>
      <c r="AF13" s="35">
        <f>河南!AU40+河南!AU55+河南!AU71+河南!AU87+河南!AU102+河南!AF118+河南!AX134+河南!AX150+河南!BA150</f>
        <v>11333289.8661224</v>
      </c>
      <c r="AG13" s="35">
        <f>湖北!AU40+湖北!AU55+湖北!AU71+湖北!AU87+湖北!AU102+湖北!AF118+湖北!AX134+湖北!AX150+湖北!BA150</f>
        <v>7123213.96913013</v>
      </c>
      <c r="AH13" s="35">
        <f>湖南!AU40+湖南!AU55+湖南!AU71+湖南!AU87+湖南!AU102+湖南!AF118+湖南!AX134+湖南!AX150+湖南!BA150</f>
        <v>11300411.0891585</v>
      </c>
      <c r="AI13" s="35">
        <f>广东!AU40+广东!AU55+广东!AU71+广东!AU87+广东!AU102+广东!AF118+广东!AX134+广东!AX150+广东!BA150</f>
        <v>7764403.89820879</v>
      </c>
      <c r="AJ13" s="35">
        <f>广西!AU40+广西!AU55+广西!AU71+广西!AU87+广西!AU102+广西!AF118+广西!AX134+广西!AX150+广西!BA150</f>
        <v>7276029.00538499</v>
      </c>
      <c r="AK13" s="35">
        <f>海南!AU40+海南!AU55+海南!AU71+海南!AU87+海南!AU102+海南!AF118+海南!AX134+海南!AX150+海南!BA150</f>
        <v>1247159.90032684</v>
      </c>
      <c r="AL13" s="35">
        <f>重庆!AU40+重庆!AU55+重庆!AU71+重庆!AU87+重庆!AU102+重庆!AF118+重庆!AX134+重庆!AX150+重庆!BA150</f>
        <v>4025374.15627343</v>
      </c>
      <c r="AM13" s="35">
        <f>四川!AU40+四川!AU55+四川!AU71+四川!AU87+四川!AU102+四川!AF118+四川!AX134+四川!AX150+四川!BA150</f>
        <v>11258772.761562</v>
      </c>
      <c r="AN13" s="35">
        <f>贵州!AU40+贵州!AU55+贵州!AU71+贵州!AU87+贵州!AU102+贵州!AF118+贵州!AX134+贵州!AX150+贵州!BA150</f>
        <v>4784035.47337492</v>
      </c>
      <c r="AO13" s="35">
        <f>云南!AU40+云南!AU55+云南!AU71+云南!AU87+云南!AU102+云南!AF118+云南!AX134+云南!AX150+云南!BA150</f>
        <v>9945689.22588704</v>
      </c>
      <c r="AP13" s="35">
        <f>西藏!AU40+西藏!AU55+西藏!AU71+西藏!AU87+西藏!AU102+西藏!AF118+西藏!AX134+西藏!AX150+西藏!BA150+西藏!AX165</f>
        <v>215106.058281887</v>
      </c>
      <c r="AQ13" s="35">
        <f>陕西!AU40+陕西!AU55+陕西!AU71+陕西!AU87+陕西!AU102+陕西!AF118+陕西!AX134+陕西!AX150+陕西!BA150+陕西!AX165</f>
        <v>2995938.36514107</v>
      </c>
      <c r="AR13" s="35">
        <f>甘肃!AU40+甘肃!AU55+甘肃!AU71+甘肃!AU87+甘肃!AU102+甘肃!AF118+甘肃!AX134+甘肃!AX150+甘肃!BA150+甘肃!AX165</f>
        <v>2030116.16435887</v>
      </c>
      <c r="AS13" s="35">
        <f>青海!AU40+青海!AU55+青海!AU71+青海!AU87+青海!AU102+青海!AF118+青海!AX134+青海!AX150+青海!BA150+青海!AX165</f>
        <v>401815.927568881</v>
      </c>
      <c r="AT13" s="37">
        <f>宁夏!AU40+宁夏!AU55+宁夏!AU71+宁夏!AU87+宁夏!AU102+宁夏!AF118+宁夏!AX134+宁夏!AX150+宁夏!BA150+宁夏!AX165</f>
        <v>381386.00068176</v>
      </c>
      <c r="AU13" s="35">
        <f>新疆!AU40+新疆!AU55+新疆!AU71+新疆!AU87+新疆!AU102+新疆!AF118+新疆!AX134+新疆!AX150+新疆!BA150+新疆!AX165</f>
        <v>1916760.05841086</v>
      </c>
      <c r="AV13" s="35">
        <f t="shared" si="1"/>
        <v>139082707.965776</v>
      </c>
      <c r="AW13" s="40">
        <f t="shared" si="2"/>
        <v>139.082707965776</v>
      </c>
      <c r="AX13" s="41">
        <f t="shared" si="3"/>
        <v>-15.8357121911893</v>
      </c>
      <c r="AY13" s="25">
        <f>-AX13</f>
        <v>15.8357121911893</v>
      </c>
      <c r="AZ13" s="41">
        <f t="shared" si="4"/>
        <v>925.833333333333</v>
      </c>
      <c r="BA13" s="41">
        <f t="shared" si="5"/>
        <v>1064.91604129911</v>
      </c>
    </row>
    <row r="14" spans="16:51"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7"/>
      <c r="AU14" s="35"/>
      <c r="AV14" s="38">
        <f>SUM(AV2:AV13)</f>
        <v>1983017428.22399</v>
      </c>
      <c r="AW14" s="40">
        <f>AVERAGE(AW2:AW13)</f>
        <v>165.251452351999</v>
      </c>
      <c r="AX14" s="37"/>
      <c r="AY14" s="44">
        <f>AVERAGE(AY2:AY13)</f>
        <v>13.965952504466</v>
      </c>
    </row>
    <row r="15" spans="16:50"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7"/>
      <c r="AU15" s="35"/>
      <c r="AV15" s="35" t="s">
        <v>52</v>
      </c>
      <c r="AW15" s="35" t="s">
        <v>53</v>
      </c>
      <c r="AX15" s="35"/>
    </row>
    <row r="16" spans="1:43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1051388.01834635</v>
      </c>
      <c r="J16" s="7" t="s">
        <v>35</v>
      </c>
      <c r="K16" s="7">
        <f>I16/(10000*1000)</f>
        <v>0.105138801834635</v>
      </c>
      <c r="L16" s="7" t="s">
        <v>58</v>
      </c>
      <c r="M16" s="6"/>
      <c r="N16" s="6"/>
      <c r="O16" s="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</row>
    <row r="17" spans="1:43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1131706.31271784</v>
      </c>
      <c r="J17" s="7" t="s">
        <v>35</v>
      </c>
      <c r="K17" s="7">
        <f>I17/(10000*1000)</f>
        <v>0.113170631271784</v>
      </c>
      <c r="L17" s="7" t="s">
        <v>58</v>
      </c>
      <c r="M17" s="6"/>
      <c r="N17" s="6"/>
      <c r="O17" s="6"/>
      <c r="P17" s="6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ht="16.2" spans="1:43">
      <c r="A19" s="6" t="s">
        <v>63</v>
      </c>
      <c r="B19" s="6" t="s">
        <v>64</v>
      </c>
      <c r="C19" s="6">
        <v>1.987</v>
      </c>
      <c r="D19" s="6"/>
      <c r="E19" s="6"/>
      <c r="F19" s="6"/>
      <c r="G19" s="34" t="s">
        <v>65</v>
      </c>
      <c r="H19" s="34">
        <f>K16+天津!K16+河北!K16+山西!K16+内蒙!K16+辽宁!K16+吉林!K16+黑龙江!K16+上海!K16+江苏!K16+浙江!K16+安徽!K16+福建!K16+江西!K16+山东!K16+河南!K16+湖北!K16+湖南!K16+广东!K16+广西!K16+海南!K16+重庆!K16+四川!K16+贵州!K16+云南!K16+西藏!K16+陕西!K16+甘肃!K16+青海!K16+宁夏!K16+新疆!K16</f>
        <v>198.301742822399</v>
      </c>
      <c r="I19" s="34" t="s">
        <v>58</v>
      </c>
      <c r="J19" s="6"/>
      <c r="K19" s="6"/>
      <c r="L19" s="6"/>
      <c r="M19" s="6"/>
      <c r="N19" s="6"/>
      <c r="O19" s="6"/>
      <c r="P19" s="6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ht="16.2" spans="1:19">
      <c r="A20" s="6" t="s">
        <v>66</v>
      </c>
      <c r="B20" s="6" t="s">
        <v>67</v>
      </c>
      <c r="C20" s="6">
        <v>1</v>
      </c>
      <c r="D20" s="6"/>
      <c r="E20" s="6"/>
      <c r="F20" s="6"/>
      <c r="G20" s="34" t="s">
        <v>68</v>
      </c>
      <c r="H20" s="34"/>
      <c r="I20" s="34" t="s">
        <v>58</v>
      </c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>
      <c r="A21" s="6" t="s">
        <v>69</v>
      </c>
      <c r="B21" s="6" t="s">
        <v>67</v>
      </c>
      <c r="C21" s="6">
        <v>3</v>
      </c>
      <c r="D21" s="6"/>
      <c r="E21" s="6"/>
      <c r="F21" s="6"/>
      <c r="G21" s="4" t="s">
        <v>70</v>
      </c>
      <c r="H21" s="4"/>
      <c r="I21" s="4" t="s">
        <v>71</v>
      </c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4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</row>
    <row r="28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pans="1:47">
      <c r="A29" s="6" t="s">
        <v>107</v>
      </c>
      <c r="B29" s="6">
        <v>1192.09</v>
      </c>
      <c r="C29" s="9" t="s">
        <v>108</v>
      </c>
      <c r="D29" s="9">
        <v>-5.18</v>
      </c>
      <c r="E29" s="9"/>
      <c r="F29" s="9"/>
      <c r="G29" s="6">
        <v>1</v>
      </c>
      <c r="H29" s="11">
        <v>1</v>
      </c>
      <c r="I29" s="11">
        <f t="shared" ref="I29:I40" si="6">H29+273.15</f>
        <v>274.15</v>
      </c>
      <c r="J29" s="11">
        <f>EXP(($C$18*(I29-$C$16))/($C$19*I29*$C$16))</f>
        <v>0.0198461430441487</v>
      </c>
      <c r="K29" s="11">
        <f>$B$29/12</f>
        <v>99.3408333333333</v>
      </c>
      <c r="L29" s="11">
        <f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7">O29*J29</f>
        <v>0.0197153238845827</v>
      </c>
      <c r="Q29" s="15">
        <f>P29*$B$31</f>
        <v>0.00256299210499575</v>
      </c>
      <c r="R29" s="11">
        <f>L29*$B$31</f>
        <v>0.129143083333333</v>
      </c>
      <c r="S29" s="16">
        <f t="shared" ref="S29:S40" si="8">Q29/R29</f>
        <v>0.0198461430441488</v>
      </c>
      <c r="T29" s="3">
        <v>0.01</v>
      </c>
      <c r="U29" s="17">
        <f>S29*T29</f>
        <v>0.000198461430441488</v>
      </c>
      <c r="V29" s="16"/>
      <c r="W29" s="3"/>
      <c r="X29" s="17"/>
      <c r="Y29" s="18">
        <v>0.02</v>
      </c>
      <c r="Z29" s="3">
        <v>0.21</v>
      </c>
      <c r="AA29" s="19">
        <f>Y29*Z29</f>
        <v>0.0042</v>
      </c>
      <c r="AB29" s="3">
        <v>0.01</v>
      </c>
      <c r="AC29" s="3">
        <v>0.29</v>
      </c>
      <c r="AD29" s="19">
        <f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>AK29*AL29</f>
        <v>0.011</v>
      </c>
      <c r="AN29" s="3">
        <v>0.01</v>
      </c>
      <c r="AO29" s="3">
        <v>0.38</v>
      </c>
      <c r="AP29" s="3">
        <f>AO29*AN29</f>
        <v>0.0038</v>
      </c>
      <c r="AQ29" s="1">
        <f>(AP29+AM29+AD29+AA29+U29+X29+AG29+AJ29)</f>
        <v>0.0220984614304415</v>
      </c>
      <c r="AR29" s="24">
        <f>$B$29/12</f>
        <v>99.3408333333333</v>
      </c>
      <c r="AS29" s="1">
        <f>$B$31</f>
        <v>0.13</v>
      </c>
      <c r="AT29" s="2">
        <f>$E$4/12</f>
        <v>0.475</v>
      </c>
      <c r="AU29" s="1">
        <f>AT29*10000*AS29*0.67*AR29*AQ29</f>
        <v>908.242041705399</v>
      </c>
    </row>
    <row r="30" spans="1:47">
      <c r="A30" s="6" t="s">
        <v>110</v>
      </c>
      <c r="B30" s="6">
        <v>1</v>
      </c>
      <c r="C30" s="9">
        <v>1</v>
      </c>
      <c r="D30" s="10">
        <v>-4.07303225806452</v>
      </c>
      <c r="E30" s="12">
        <f t="shared" ref="E30:E41" si="9">D29</f>
        <v>-5.18</v>
      </c>
      <c r="F30" s="9" t="s">
        <v>109</v>
      </c>
      <c r="G30" s="6">
        <v>2</v>
      </c>
      <c r="H30" s="11">
        <v>1</v>
      </c>
      <c r="I30" s="11">
        <f t="shared" si="6"/>
        <v>274.15</v>
      </c>
      <c r="J30" s="11">
        <f t="shared" ref="J30:J40" si="10">EXP(($C$18*(I30-$C$16))/($C$19*I30*$C$16))</f>
        <v>0.0198461430441487</v>
      </c>
      <c r="K30" s="11">
        <f t="shared" ref="K30:K40" si="11">$B$29/12</f>
        <v>99.3408333333333</v>
      </c>
      <c r="L30" s="11">
        <f t="shared" ref="L30:L40" si="12">K30*$B$30/100</f>
        <v>0.993408333333333</v>
      </c>
      <c r="M30" s="6" t="s">
        <v>109</v>
      </c>
      <c r="N30" s="6"/>
      <c r="O30" s="11">
        <f t="shared" ref="O30:O40" si="13">L30+O29-P29-N30</f>
        <v>1.96710134278208</v>
      </c>
      <c r="P30" s="11">
        <f t="shared" si="7"/>
        <v>0.0390393746311902</v>
      </c>
      <c r="Q30" s="15">
        <f t="shared" ref="Q30:Q40" si="14">P30*$B$31</f>
        <v>0.00507511870205473</v>
      </c>
      <c r="R30" s="11">
        <f t="shared" ref="R30:R40" si="15">L30*$B$31</f>
        <v>0.129143083333333</v>
      </c>
      <c r="S30" s="16">
        <f t="shared" si="8"/>
        <v>0.0392984166945687</v>
      </c>
      <c r="T30" s="3">
        <v>0.01</v>
      </c>
      <c r="U30" s="17">
        <f t="shared" ref="U30:U40" si="16">S30*T30</f>
        <v>0.000392984166945687</v>
      </c>
      <c r="V30" s="16"/>
      <c r="W30" s="3"/>
      <c r="X30" s="17"/>
      <c r="Y30" s="18">
        <v>0.02</v>
      </c>
      <c r="Z30" s="3">
        <v>0.21</v>
      </c>
      <c r="AA30" s="19">
        <f t="shared" ref="AA30:AA40" si="17">Y30*Z30</f>
        <v>0.0042</v>
      </c>
      <c r="AB30" s="3">
        <v>0.01</v>
      </c>
      <c r="AC30" s="3">
        <v>0.29</v>
      </c>
      <c r="AD30" s="19">
        <f t="shared" ref="AD30:AD40" si="18">AB30*AC30</f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ref="AM30:AM40" si="19">AK30*AL30</f>
        <v>0.011</v>
      </c>
      <c r="AN30" s="3">
        <v>0.01</v>
      </c>
      <c r="AO30" s="3">
        <v>0.38</v>
      </c>
      <c r="AP30" s="3">
        <f t="shared" ref="AP30:AP40" si="20">AO30*AN30</f>
        <v>0.0038</v>
      </c>
      <c r="AQ30" s="1">
        <f t="shared" ref="AQ30:AQ40" si="21">(AP30+AM30+AD30+AA30+U30+X30+AG30+AJ30)</f>
        <v>0.0222929841669457</v>
      </c>
      <c r="AR30" s="24">
        <f t="shared" ref="AR30:AR40" si="22">$B$29/12</f>
        <v>99.3408333333333</v>
      </c>
      <c r="AS30" s="1">
        <f t="shared" ref="AS30:AS40" si="23">$B$31</f>
        <v>0.13</v>
      </c>
      <c r="AT30" s="2">
        <f t="shared" ref="AT30:AT40" si="24">$E$4/12</f>
        <v>0.475</v>
      </c>
      <c r="AU30" s="1">
        <f t="shared" ref="AU30:AU40" si="25">AT30*10000*AS30*0.67*AR30*AQ30</f>
        <v>916.236884600539</v>
      </c>
    </row>
    <row r="31" spans="1:47">
      <c r="A31" s="6" t="s">
        <v>72</v>
      </c>
      <c r="B31" s="6">
        <v>0.13</v>
      </c>
      <c r="C31" s="9">
        <v>2</v>
      </c>
      <c r="D31" s="10">
        <v>-0.440137931034483</v>
      </c>
      <c r="E31" s="12">
        <f t="shared" si="9"/>
        <v>-4.07303225806452</v>
      </c>
      <c r="F31" s="9" t="s">
        <v>109</v>
      </c>
      <c r="G31" s="6">
        <v>3</v>
      </c>
      <c r="H31" s="11">
        <v>1</v>
      </c>
      <c r="I31" s="11">
        <f t="shared" si="6"/>
        <v>274.15</v>
      </c>
      <c r="J31" s="11">
        <f t="shared" si="10"/>
        <v>0.0198461430441487</v>
      </c>
      <c r="K31" s="11">
        <f t="shared" si="11"/>
        <v>99.3408333333333</v>
      </c>
      <c r="L31" s="11">
        <f t="shared" si="12"/>
        <v>0.993408333333333</v>
      </c>
      <c r="M31" s="6" t="s">
        <v>109</v>
      </c>
      <c r="N31" s="6"/>
      <c r="O31" s="11">
        <f t="shared" si="13"/>
        <v>2.92147030148423</v>
      </c>
      <c r="P31" s="11">
        <f t="shared" si="7"/>
        <v>0.0579799175024882</v>
      </c>
      <c r="Q31" s="15">
        <f t="shared" si="14"/>
        <v>0.00753738927532346</v>
      </c>
      <c r="R31" s="11">
        <f t="shared" si="15"/>
        <v>0.129143083333333</v>
      </c>
      <c r="S31" s="16">
        <f t="shared" si="8"/>
        <v>0.0583646377395885</v>
      </c>
      <c r="T31" s="3">
        <v>0.01</v>
      </c>
      <c r="U31" s="17">
        <f t="shared" si="16"/>
        <v>0.000583646377395885</v>
      </c>
      <c r="V31" s="16"/>
      <c r="W31" s="3"/>
      <c r="X31" s="17"/>
      <c r="Y31" s="18">
        <v>0.02</v>
      </c>
      <c r="Z31" s="3">
        <v>0.21</v>
      </c>
      <c r="AA31" s="19">
        <f t="shared" si="17"/>
        <v>0.0042</v>
      </c>
      <c r="AB31" s="3">
        <v>0.01</v>
      </c>
      <c r="AC31" s="3">
        <v>0.29</v>
      </c>
      <c r="AD31" s="19">
        <f t="shared" si="18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9"/>
        <v>0.011</v>
      </c>
      <c r="AN31" s="3">
        <v>0.01</v>
      </c>
      <c r="AO31" s="3">
        <v>0.38</v>
      </c>
      <c r="AP31" s="3">
        <f t="shared" si="20"/>
        <v>0.0038</v>
      </c>
      <c r="AQ31" s="1">
        <f t="shared" si="21"/>
        <v>0.0224836463773959</v>
      </c>
      <c r="AR31" s="24">
        <f t="shared" si="22"/>
        <v>99.3408333333333</v>
      </c>
      <c r="AS31" s="1">
        <f t="shared" si="23"/>
        <v>0.13</v>
      </c>
      <c r="AT31" s="2">
        <f t="shared" si="24"/>
        <v>0.475</v>
      </c>
      <c r="AU31" s="1">
        <f t="shared" si="25"/>
        <v>924.073060699967</v>
      </c>
    </row>
    <row r="32" spans="1:47">
      <c r="A32" s="6"/>
      <c r="B32" s="6"/>
      <c r="C32" s="9">
        <v>3</v>
      </c>
      <c r="D32" s="10">
        <v>6.64535483870968</v>
      </c>
      <c r="E32" s="12">
        <f t="shared" si="9"/>
        <v>-0.440137931034483</v>
      </c>
      <c r="F32" s="9" t="s">
        <v>109</v>
      </c>
      <c r="G32" s="6">
        <v>4</v>
      </c>
      <c r="H32" s="11">
        <f t="shared" ref="H29:H40" si="26">E33</f>
        <v>6.64535483870968</v>
      </c>
      <c r="I32" s="11">
        <f t="shared" si="6"/>
        <v>279.79535483871</v>
      </c>
      <c r="J32" s="11">
        <f t="shared" si="10"/>
        <v>0.0406342815789038</v>
      </c>
      <c r="K32" s="11">
        <f t="shared" si="11"/>
        <v>99.3408333333333</v>
      </c>
      <c r="L32" s="11">
        <f t="shared" si="12"/>
        <v>0.993408333333333</v>
      </c>
      <c r="M32" s="6" t="s">
        <v>109</v>
      </c>
      <c r="N32" s="6"/>
      <c r="O32" s="11">
        <f t="shared" si="13"/>
        <v>3.85689871731507</v>
      </c>
      <c r="P32" s="11">
        <f t="shared" si="7"/>
        <v>0.156722308500694</v>
      </c>
      <c r="Q32" s="15">
        <f t="shared" si="14"/>
        <v>0.0203739001050902</v>
      </c>
      <c r="R32" s="11">
        <f t="shared" si="15"/>
        <v>0.129143083333333</v>
      </c>
      <c r="S32" s="16">
        <f t="shared" si="8"/>
        <v>0.157762224497171</v>
      </c>
      <c r="T32" s="3">
        <v>0.01</v>
      </c>
      <c r="U32" s="17">
        <f t="shared" si="16"/>
        <v>0.00157762224497171</v>
      </c>
      <c r="V32" s="16"/>
      <c r="W32" s="3"/>
      <c r="X32" s="17"/>
      <c r="Y32" s="18">
        <v>0.02</v>
      </c>
      <c r="Z32" s="3">
        <v>0.21</v>
      </c>
      <c r="AA32" s="19">
        <f t="shared" si="17"/>
        <v>0.0042</v>
      </c>
      <c r="AB32" s="3">
        <v>0.01</v>
      </c>
      <c r="AC32" s="3">
        <v>0.29</v>
      </c>
      <c r="AD32" s="19">
        <f t="shared" si="18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9"/>
        <v>0.011</v>
      </c>
      <c r="AN32" s="3">
        <v>0.01</v>
      </c>
      <c r="AO32" s="3">
        <v>0.38</v>
      </c>
      <c r="AP32" s="3">
        <f t="shared" si="20"/>
        <v>0.0038</v>
      </c>
      <c r="AQ32" s="1">
        <f t="shared" si="21"/>
        <v>0.0234776222449717</v>
      </c>
      <c r="AR32" s="24">
        <f t="shared" si="22"/>
        <v>99.3408333333333</v>
      </c>
      <c r="AS32" s="1">
        <f t="shared" si="23"/>
        <v>0.13</v>
      </c>
      <c r="AT32" s="2">
        <f t="shared" si="24"/>
        <v>0.475</v>
      </c>
      <c r="AU32" s="1">
        <f t="shared" si="25"/>
        <v>964.925256415699</v>
      </c>
    </row>
    <row r="33" spans="1:47">
      <c r="A33" s="6"/>
      <c r="B33" s="6"/>
      <c r="C33" s="9">
        <v>4</v>
      </c>
      <c r="D33" s="10">
        <v>13.2266</v>
      </c>
      <c r="E33" s="12">
        <f t="shared" si="9"/>
        <v>6.64535483870968</v>
      </c>
      <c r="F33" s="9" t="s">
        <v>109</v>
      </c>
      <c r="G33" s="6">
        <v>5</v>
      </c>
      <c r="H33" s="11">
        <f t="shared" si="26"/>
        <v>13.2266</v>
      </c>
      <c r="I33" s="11">
        <f t="shared" si="6"/>
        <v>286.3766</v>
      </c>
      <c r="J33" s="11">
        <f t="shared" si="10"/>
        <v>0.0904092454982749</v>
      </c>
      <c r="K33" s="11">
        <f t="shared" si="11"/>
        <v>99.3408333333333</v>
      </c>
      <c r="L33" s="11">
        <f t="shared" si="12"/>
        <v>0.993408333333333</v>
      </c>
      <c r="M33" s="6" t="s">
        <v>111</v>
      </c>
      <c r="N33" s="11">
        <f>(O32-P32)*C24/100</f>
        <v>3.51516758837366</v>
      </c>
      <c r="O33" s="11">
        <f t="shared" si="13"/>
        <v>1.17841715377405</v>
      </c>
      <c r="P33" s="11">
        <f t="shared" si="7"/>
        <v>0.106539805754937</v>
      </c>
      <c r="Q33" s="15">
        <f t="shared" si="14"/>
        <v>0.0138501747481418</v>
      </c>
      <c r="R33" s="11">
        <f t="shared" si="15"/>
        <v>0.129143083333333</v>
      </c>
      <c r="S33" s="16">
        <f t="shared" si="8"/>
        <v>0.107246740519528</v>
      </c>
      <c r="T33" s="3">
        <v>0.01</v>
      </c>
      <c r="U33" s="17">
        <f t="shared" si="16"/>
        <v>0.00107246740519528</v>
      </c>
      <c r="V33" s="16"/>
      <c r="W33" s="3"/>
      <c r="X33" s="17"/>
      <c r="Y33" s="18">
        <v>0.04</v>
      </c>
      <c r="Z33" s="3">
        <v>0.21</v>
      </c>
      <c r="AA33" s="19">
        <f t="shared" si="17"/>
        <v>0.0084</v>
      </c>
      <c r="AB33" s="3">
        <v>0.015</v>
      </c>
      <c r="AC33" s="3">
        <v>0.29</v>
      </c>
      <c r="AD33" s="19">
        <f t="shared" si="18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9"/>
        <v>0.011</v>
      </c>
      <c r="AN33" s="3">
        <v>0.015</v>
      </c>
      <c r="AO33" s="3">
        <v>0.38</v>
      </c>
      <c r="AP33" s="3">
        <f t="shared" si="20"/>
        <v>0.0057</v>
      </c>
      <c r="AQ33" s="1">
        <f t="shared" si="21"/>
        <v>0.0305224674051953</v>
      </c>
      <c r="AR33" s="24">
        <f t="shared" si="22"/>
        <v>99.3408333333333</v>
      </c>
      <c r="AS33" s="1">
        <f t="shared" si="23"/>
        <v>0.13</v>
      </c>
      <c r="AT33" s="2">
        <f t="shared" si="24"/>
        <v>0.475</v>
      </c>
      <c r="AU33" s="1">
        <f t="shared" si="25"/>
        <v>1254.466886812</v>
      </c>
    </row>
    <row r="34" spans="1:47">
      <c r="A34" s="6"/>
      <c r="B34" s="6"/>
      <c r="C34" s="9">
        <v>5</v>
      </c>
      <c r="D34" s="10">
        <v>19.5555806451613</v>
      </c>
      <c r="E34" s="12">
        <f t="shared" si="9"/>
        <v>13.2266</v>
      </c>
      <c r="F34" s="9" t="s">
        <v>111</v>
      </c>
      <c r="G34" s="6">
        <v>6</v>
      </c>
      <c r="H34" s="11">
        <f t="shared" si="26"/>
        <v>19.5555806451613</v>
      </c>
      <c r="I34" s="11">
        <f t="shared" si="6"/>
        <v>292.705580645161</v>
      </c>
      <c r="J34" s="11">
        <f t="shared" si="10"/>
        <v>0.188576746183937</v>
      </c>
      <c r="K34" s="11">
        <f t="shared" si="11"/>
        <v>99.3408333333333</v>
      </c>
      <c r="L34" s="11">
        <f t="shared" si="12"/>
        <v>0.993408333333333</v>
      </c>
      <c r="M34" s="6" t="s">
        <v>109</v>
      </c>
      <c r="N34" s="6"/>
      <c r="O34" s="11">
        <f t="shared" si="13"/>
        <v>2.06528568135245</v>
      </c>
      <c r="P34" s="11">
        <f t="shared" si="7"/>
        <v>0.38946485372972</v>
      </c>
      <c r="Q34" s="15">
        <f t="shared" si="14"/>
        <v>0.0506304309848636</v>
      </c>
      <c r="R34" s="11">
        <f t="shared" si="15"/>
        <v>0.129143083333333</v>
      </c>
      <c r="S34" s="16">
        <f t="shared" si="8"/>
        <v>0.392049110784979</v>
      </c>
      <c r="T34" s="3">
        <v>0.01</v>
      </c>
      <c r="U34" s="17">
        <f t="shared" si="16"/>
        <v>0.00392049110784979</v>
      </c>
      <c r="V34" s="16"/>
      <c r="W34" s="3"/>
      <c r="X34" s="17"/>
      <c r="Y34" s="18">
        <v>0.04</v>
      </c>
      <c r="Z34" s="3">
        <v>0.21</v>
      </c>
      <c r="AA34" s="19">
        <f t="shared" si="17"/>
        <v>0.0084</v>
      </c>
      <c r="AB34" s="3">
        <v>0.015</v>
      </c>
      <c r="AC34" s="3">
        <v>0.29</v>
      </c>
      <c r="AD34" s="19">
        <f t="shared" si="18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9"/>
        <v>0.011</v>
      </c>
      <c r="AN34" s="3">
        <v>0.015</v>
      </c>
      <c r="AO34" s="3">
        <v>0.38</v>
      </c>
      <c r="AP34" s="3">
        <f t="shared" si="20"/>
        <v>0.0057</v>
      </c>
      <c r="AQ34" s="1">
        <f t="shared" si="21"/>
        <v>0.0333704911078498</v>
      </c>
      <c r="AR34" s="24">
        <f t="shared" si="22"/>
        <v>99.3408333333333</v>
      </c>
      <c r="AS34" s="1">
        <f t="shared" si="23"/>
        <v>0.13</v>
      </c>
      <c r="AT34" s="2">
        <f t="shared" si="24"/>
        <v>0.475</v>
      </c>
      <c r="AU34" s="1">
        <f t="shared" si="25"/>
        <v>1371.52005228537</v>
      </c>
    </row>
    <row r="35" spans="1:47">
      <c r="A35" s="6"/>
      <c r="B35" s="6"/>
      <c r="C35" s="9">
        <v>6</v>
      </c>
      <c r="D35" s="10">
        <v>25.1163333333333</v>
      </c>
      <c r="E35" s="12">
        <f t="shared" si="9"/>
        <v>19.5555806451613</v>
      </c>
      <c r="F35" s="9" t="s">
        <v>109</v>
      </c>
      <c r="G35" s="6">
        <v>7</v>
      </c>
      <c r="H35" s="11">
        <f t="shared" si="26"/>
        <v>25.1163333333333</v>
      </c>
      <c r="I35" s="11">
        <f t="shared" si="6"/>
        <v>298.266333333333</v>
      </c>
      <c r="J35" s="11">
        <f t="shared" si="10"/>
        <v>0.350611878988385</v>
      </c>
      <c r="K35" s="11">
        <f t="shared" si="11"/>
        <v>99.3408333333333</v>
      </c>
      <c r="L35" s="11">
        <f t="shared" si="12"/>
        <v>0.993408333333333</v>
      </c>
      <c r="M35" s="6" t="s">
        <v>109</v>
      </c>
      <c r="N35" s="6"/>
      <c r="O35" s="11">
        <f t="shared" si="13"/>
        <v>2.66922916095606</v>
      </c>
      <c r="P35" s="11">
        <f t="shared" si="7"/>
        <v>0.935863451573394</v>
      </c>
      <c r="Q35" s="15">
        <f t="shared" si="14"/>
        <v>0.121662248704541</v>
      </c>
      <c r="R35" s="11">
        <f t="shared" si="15"/>
        <v>0.129143083333333</v>
      </c>
      <c r="S35" s="16">
        <f t="shared" si="8"/>
        <v>0.942073284641324</v>
      </c>
      <c r="T35" s="3">
        <v>0.01</v>
      </c>
      <c r="U35" s="17">
        <f t="shared" si="16"/>
        <v>0.00942073284641324</v>
      </c>
      <c r="V35" s="16"/>
      <c r="W35" s="3"/>
      <c r="X35" s="17"/>
      <c r="Y35" s="18">
        <v>0.04</v>
      </c>
      <c r="Z35" s="3">
        <v>0.21</v>
      </c>
      <c r="AA35" s="19">
        <f t="shared" si="17"/>
        <v>0.0084</v>
      </c>
      <c r="AB35" s="3">
        <v>0.015</v>
      </c>
      <c r="AC35" s="3">
        <v>0.29</v>
      </c>
      <c r="AD35" s="19">
        <f t="shared" si="18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9"/>
        <v>0.011</v>
      </c>
      <c r="AN35" s="3">
        <v>0.015</v>
      </c>
      <c r="AO35" s="3">
        <v>0.38</v>
      </c>
      <c r="AP35" s="3">
        <f t="shared" si="20"/>
        <v>0.0057</v>
      </c>
      <c r="AQ35" s="1">
        <f t="shared" si="21"/>
        <v>0.0388707328464132</v>
      </c>
      <c r="AR35" s="24">
        <f t="shared" si="22"/>
        <v>99.3408333333333</v>
      </c>
      <c r="AS35" s="1">
        <f t="shared" si="23"/>
        <v>0.13</v>
      </c>
      <c r="AT35" s="2">
        <f t="shared" si="24"/>
        <v>0.475</v>
      </c>
      <c r="AU35" s="1">
        <f t="shared" si="25"/>
        <v>1597.57881217824</v>
      </c>
    </row>
    <row r="36" spans="1:47">
      <c r="A36" s="6"/>
      <c r="B36" s="6"/>
      <c r="C36" s="9">
        <v>7</v>
      </c>
      <c r="D36" s="10">
        <v>24.5753870967742</v>
      </c>
      <c r="E36" s="12">
        <f t="shared" si="9"/>
        <v>25.1163333333333</v>
      </c>
      <c r="F36" s="9" t="s">
        <v>109</v>
      </c>
      <c r="G36" s="6">
        <v>8</v>
      </c>
      <c r="H36" s="11">
        <f t="shared" si="26"/>
        <v>24.5753870967742</v>
      </c>
      <c r="I36" s="11">
        <f t="shared" si="6"/>
        <v>297.725387096774</v>
      </c>
      <c r="J36" s="11">
        <f t="shared" si="10"/>
        <v>0.330420759496127</v>
      </c>
      <c r="K36" s="11">
        <f t="shared" si="11"/>
        <v>99.3408333333333</v>
      </c>
      <c r="L36" s="11">
        <f t="shared" si="12"/>
        <v>0.993408333333333</v>
      </c>
      <c r="M36" s="6" t="s">
        <v>109</v>
      </c>
      <c r="N36" s="6"/>
      <c r="O36" s="11">
        <f t="shared" si="13"/>
        <v>2.726774042716</v>
      </c>
      <c r="P36" s="11">
        <f t="shared" si="7"/>
        <v>0.900982750168545</v>
      </c>
      <c r="Q36" s="15">
        <f t="shared" si="14"/>
        <v>0.117127757521911</v>
      </c>
      <c r="R36" s="11">
        <f t="shared" si="15"/>
        <v>0.129143083333333</v>
      </c>
      <c r="S36" s="16">
        <f t="shared" si="8"/>
        <v>0.906961135654403</v>
      </c>
      <c r="T36" s="3">
        <v>0.01</v>
      </c>
      <c r="U36" s="17">
        <f t="shared" si="16"/>
        <v>0.00906961135654403</v>
      </c>
      <c r="V36" s="16"/>
      <c r="W36" s="3"/>
      <c r="X36" s="17"/>
      <c r="Y36" s="18">
        <v>0.04</v>
      </c>
      <c r="Z36" s="3">
        <v>0.21</v>
      </c>
      <c r="AA36" s="19">
        <f t="shared" si="17"/>
        <v>0.0084</v>
      </c>
      <c r="AB36" s="3">
        <v>0.015</v>
      </c>
      <c r="AC36" s="3">
        <v>0.29</v>
      </c>
      <c r="AD36" s="19">
        <f t="shared" si="18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9"/>
        <v>0.011</v>
      </c>
      <c r="AN36" s="3">
        <v>0.015</v>
      </c>
      <c r="AO36" s="3">
        <v>0.38</v>
      </c>
      <c r="AP36" s="3">
        <f t="shared" si="20"/>
        <v>0.0057</v>
      </c>
      <c r="AQ36" s="1">
        <f t="shared" si="21"/>
        <v>0.038519611356544</v>
      </c>
      <c r="AR36" s="24">
        <f t="shared" si="22"/>
        <v>99.3408333333333</v>
      </c>
      <c r="AS36" s="1">
        <f t="shared" si="23"/>
        <v>0.13</v>
      </c>
      <c r="AT36" s="2">
        <f t="shared" si="24"/>
        <v>0.475</v>
      </c>
      <c r="AU36" s="1">
        <f t="shared" si="25"/>
        <v>1583.14779398952</v>
      </c>
    </row>
    <row r="37" spans="1:47">
      <c r="A37" s="6"/>
      <c r="B37" s="6"/>
      <c r="C37" s="9">
        <v>8</v>
      </c>
      <c r="D37" s="10">
        <v>24.5443548387097</v>
      </c>
      <c r="E37" s="12">
        <f t="shared" si="9"/>
        <v>24.5753870967742</v>
      </c>
      <c r="F37" s="9" t="s">
        <v>109</v>
      </c>
      <c r="G37" s="6">
        <v>9</v>
      </c>
      <c r="H37" s="11">
        <f t="shared" si="26"/>
        <v>24.5443548387097</v>
      </c>
      <c r="I37" s="11">
        <f t="shared" si="6"/>
        <v>297.69435483871</v>
      </c>
      <c r="J37" s="11">
        <f t="shared" si="10"/>
        <v>0.329296232389039</v>
      </c>
      <c r="K37" s="11">
        <f t="shared" si="11"/>
        <v>99.3408333333333</v>
      </c>
      <c r="L37" s="11">
        <f t="shared" si="12"/>
        <v>0.993408333333333</v>
      </c>
      <c r="M37" s="6" t="s">
        <v>109</v>
      </c>
      <c r="N37" s="6"/>
      <c r="O37" s="11">
        <f t="shared" si="13"/>
        <v>2.81919962588079</v>
      </c>
      <c r="P37" s="11">
        <f t="shared" si="7"/>
        <v>0.928351815155132</v>
      </c>
      <c r="Q37" s="15">
        <f t="shared" si="14"/>
        <v>0.120685735970167</v>
      </c>
      <c r="R37" s="11">
        <f t="shared" si="15"/>
        <v>0.129143083333333</v>
      </c>
      <c r="S37" s="16">
        <f t="shared" si="8"/>
        <v>0.934511805472877</v>
      </c>
      <c r="T37" s="3">
        <v>0.01</v>
      </c>
      <c r="U37" s="17">
        <f t="shared" si="16"/>
        <v>0.00934511805472877</v>
      </c>
      <c r="V37" s="16"/>
      <c r="W37" s="3"/>
      <c r="X37" s="17"/>
      <c r="Y37" s="18">
        <v>0.04</v>
      </c>
      <c r="Z37" s="3">
        <v>0.21</v>
      </c>
      <c r="AA37" s="19">
        <f t="shared" si="17"/>
        <v>0.0084</v>
      </c>
      <c r="AB37" s="3">
        <v>0.015</v>
      </c>
      <c r="AC37" s="3">
        <v>0.29</v>
      </c>
      <c r="AD37" s="19">
        <f t="shared" si="18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9"/>
        <v>0.011</v>
      </c>
      <c r="AN37" s="3">
        <v>0.015</v>
      </c>
      <c r="AO37" s="3">
        <v>0.38</v>
      </c>
      <c r="AP37" s="3">
        <f t="shared" si="20"/>
        <v>0.0057</v>
      </c>
      <c r="AQ37" s="1">
        <f t="shared" si="21"/>
        <v>0.0387951180547288</v>
      </c>
      <c r="AR37" s="24">
        <f t="shared" si="22"/>
        <v>99.3408333333333</v>
      </c>
      <c r="AS37" s="1">
        <f t="shared" si="23"/>
        <v>0.13</v>
      </c>
      <c r="AT37" s="2">
        <f t="shared" si="24"/>
        <v>0.475</v>
      </c>
      <c r="AU37" s="1">
        <f t="shared" si="25"/>
        <v>1594.4710604011</v>
      </c>
    </row>
    <row r="38" spans="1:47">
      <c r="A38" s="6"/>
      <c r="B38" s="6"/>
      <c r="C38" s="9">
        <v>9</v>
      </c>
      <c r="D38" s="10">
        <v>19.1473333333333</v>
      </c>
      <c r="E38" s="12">
        <f t="shared" si="9"/>
        <v>24.5443548387097</v>
      </c>
      <c r="F38" s="9" t="s">
        <v>109</v>
      </c>
      <c r="G38" s="6">
        <v>10</v>
      </c>
      <c r="H38" s="11">
        <f t="shared" si="26"/>
        <v>19.1473333333333</v>
      </c>
      <c r="I38" s="11">
        <f t="shared" si="6"/>
        <v>292.297333333333</v>
      </c>
      <c r="J38" s="11">
        <f t="shared" si="10"/>
        <v>0.180015801603705</v>
      </c>
      <c r="K38" s="11">
        <f t="shared" si="11"/>
        <v>99.3408333333333</v>
      </c>
      <c r="L38" s="11">
        <f t="shared" si="12"/>
        <v>0.993408333333333</v>
      </c>
      <c r="M38" s="6" t="s">
        <v>109</v>
      </c>
      <c r="N38" s="6"/>
      <c r="O38" s="11">
        <f t="shared" si="13"/>
        <v>2.88425614405899</v>
      </c>
      <c r="P38" s="11">
        <f t="shared" si="7"/>
        <v>0.519211681803189</v>
      </c>
      <c r="Q38" s="15">
        <f t="shared" si="14"/>
        <v>0.0674975186344146</v>
      </c>
      <c r="R38" s="11">
        <f t="shared" si="15"/>
        <v>0.129143083333333</v>
      </c>
      <c r="S38" s="16">
        <f t="shared" si="8"/>
        <v>0.522656861616009</v>
      </c>
      <c r="T38" s="3">
        <v>0.01</v>
      </c>
      <c r="U38" s="17">
        <f t="shared" si="16"/>
        <v>0.00522656861616009</v>
      </c>
      <c r="V38" s="16"/>
      <c r="W38" s="3"/>
      <c r="X38" s="17"/>
      <c r="Y38" s="18">
        <v>0.02</v>
      </c>
      <c r="Z38" s="3">
        <v>0.21</v>
      </c>
      <c r="AA38" s="19">
        <f t="shared" si="17"/>
        <v>0.0042</v>
      </c>
      <c r="AB38" s="3">
        <v>0.01</v>
      </c>
      <c r="AC38" s="3">
        <v>0.29</v>
      </c>
      <c r="AD38" s="19">
        <f t="shared" si="18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9"/>
        <v>0.011</v>
      </c>
      <c r="AN38" s="3">
        <v>0.01</v>
      </c>
      <c r="AO38" s="3">
        <v>0.38</v>
      </c>
      <c r="AP38" s="3">
        <f t="shared" si="20"/>
        <v>0.0038</v>
      </c>
      <c r="AQ38" s="1">
        <f t="shared" si="21"/>
        <v>0.0271265686161601</v>
      </c>
      <c r="AR38" s="24">
        <f t="shared" si="22"/>
        <v>99.3408333333333</v>
      </c>
      <c r="AS38" s="1">
        <f t="shared" si="23"/>
        <v>0.13</v>
      </c>
      <c r="AT38" s="2">
        <f t="shared" si="24"/>
        <v>0.475</v>
      </c>
      <c r="AU38" s="1">
        <f t="shared" si="25"/>
        <v>1114.89617238527</v>
      </c>
    </row>
    <row r="39" spans="1:47">
      <c r="A39" s="6"/>
      <c r="B39" s="6"/>
      <c r="C39" s="9">
        <v>10</v>
      </c>
      <c r="D39" s="10">
        <v>10.9963548387097</v>
      </c>
      <c r="E39" s="12">
        <f t="shared" si="9"/>
        <v>19.1473333333333</v>
      </c>
      <c r="F39" s="9" t="s">
        <v>109</v>
      </c>
      <c r="G39" s="6">
        <v>11</v>
      </c>
      <c r="H39" s="11">
        <f t="shared" si="26"/>
        <v>10.9963548387097</v>
      </c>
      <c r="I39" s="11">
        <f t="shared" si="6"/>
        <v>284.14635483871</v>
      </c>
      <c r="J39" s="11">
        <f t="shared" si="10"/>
        <v>0.0692333924806547</v>
      </c>
      <c r="K39" s="11">
        <f t="shared" si="11"/>
        <v>99.3408333333333</v>
      </c>
      <c r="L39" s="11">
        <f t="shared" si="12"/>
        <v>0.993408333333333</v>
      </c>
      <c r="M39" s="6" t="s">
        <v>111</v>
      </c>
      <c r="N39" s="11">
        <f>(O38-P38)*C24/100</f>
        <v>2.24679223914301</v>
      </c>
      <c r="O39" s="11">
        <f t="shared" si="13"/>
        <v>1.11166055644612</v>
      </c>
      <c r="P39" s="11">
        <f t="shared" si="7"/>
        <v>0.0769640316096974</v>
      </c>
      <c r="Q39" s="15">
        <f t="shared" si="14"/>
        <v>0.0100053241092607</v>
      </c>
      <c r="R39" s="11">
        <f t="shared" si="15"/>
        <v>0.129143083333333</v>
      </c>
      <c r="S39" s="16">
        <f t="shared" si="8"/>
        <v>0.0774747191333181</v>
      </c>
      <c r="T39" s="3">
        <v>0.01</v>
      </c>
      <c r="U39" s="17">
        <f t="shared" si="16"/>
        <v>0.000774747191333181</v>
      </c>
      <c r="V39" s="16"/>
      <c r="W39" s="3"/>
      <c r="X39" s="17"/>
      <c r="Y39" s="18">
        <v>0.02</v>
      </c>
      <c r="Z39" s="3">
        <v>0.21</v>
      </c>
      <c r="AA39" s="19">
        <f t="shared" si="17"/>
        <v>0.0042</v>
      </c>
      <c r="AB39" s="3">
        <v>0.01</v>
      </c>
      <c r="AC39" s="3">
        <v>0.29</v>
      </c>
      <c r="AD39" s="19">
        <f t="shared" si="18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9"/>
        <v>0.011</v>
      </c>
      <c r="AN39" s="3">
        <v>0.01</v>
      </c>
      <c r="AO39" s="3">
        <v>0.38</v>
      </c>
      <c r="AP39" s="3">
        <f t="shared" si="20"/>
        <v>0.0038</v>
      </c>
      <c r="AQ39" s="1">
        <f t="shared" si="21"/>
        <v>0.0226747471913332</v>
      </c>
      <c r="AR39" s="24">
        <f t="shared" si="22"/>
        <v>99.3408333333333</v>
      </c>
      <c r="AS39" s="1">
        <f t="shared" si="23"/>
        <v>0.13</v>
      </c>
      <c r="AT39" s="2">
        <f t="shared" si="24"/>
        <v>0.475</v>
      </c>
      <c r="AU39" s="1">
        <f t="shared" si="25"/>
        <v>931.927263308972</v>
      </c>
    </row>
    <row r="40" spans="1:48">
      <c r="A40" s="6"/>
      <c r="B40" s="6"/>
      <c r="C40" s="9">
        <v>11</v>
      </c>
      <c r="D40" s="10">
        <v>3.50916666666667</v>
      </c>
      <c r="E40" s="12">
        <f t="shared" si="9"/>
        <v>10.9963548387097</v>
      </c>
      <c r="F40" s="9" t="s">
        <v>111</v>
      </c>
      <c r="G40" s="6">
        <v>12</v>
      </c>
      <c r="H40" s="11">
        <f t="shared" si="26"/>
        <v>3.50916666666667</v>
      </c>
      <c r="I40" s="11">
        <f t="shared" si="6"/>
        <v>276.659166666667</v>
      </c>
      <c r="J40" s="11">
        <f t="shared" si="10"/>
        <v>0.0273885606695737</v>
      </c>
      <c r="K40" s="11">
        <f t="shared" si="11"/>
        <v>99.3408333333333</v>
      </c>
      <c r="L40" s="11">
        <f t="shared" si="12"/>
        <v>0.993408333333333</v>
      </c>
      <c r="M40" s="6" t="s">
        <v>109</v>
      </c>
      <c r="N40" s="6"/>
      <c r="O40" s="11">
        <f t="shared" si="13"/>
        <v>2.02810485816976</v>
      </c>
      <c r="P40" s="11">
        <f t="shared" si="7"/>
        <v>0.0555468729522397</v>
      </c>
      <c r="Q40" s="15">
        <f t="shared" si="14"/>
        <v>0.00722109348379116</v>
      </c>
      <c r="R40" s="11">
        <f t="shared" si="15"/>
        <v>0.129143083333333</v>
      </c>
      <c r="S40" s="16">
        <f t="shared" si="8"/>
        <v>0.0559154489532567</v>
      </c>
      <c r="T40" s="3">
        <v>0.01</v>
      </c>
      <c r="U40" s="17">
        <f t="shared" si="16"/>
        <v>0.000559154489532567</v>
      </c>
      <c r="V40" s="16"/>
      <c r="W40" s="3"/>
      <c r="X40" s="17"/>
      <c r="Y40" s="18">
        <v>0.02</v>
      </c>
      <c r="Z40" s="3">
        <v>0.21</v>
      </c>
      <c r="AA40" s="19">
        <f t="shared" si="17"/>
        <v>0.0042</v>
      </c>
      <c r="AB40" s="3">
        <v>0.01</v>
      </c>
      <c r="AC40" s="3">
        <v>0.29</v>
      </c>
      <c r="AD40" s="19">
        <f t="shared" si="18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9"/>
        <v>0.011</v>
      </c>
      <c r="AN40" s="3">
        <v>0.01</v>
      </c>
      <c r="AO40" s="3">
        <v>0.38</v>
      </c>
      <c r="AP40" s="3">
        <f t="shared" si="20"/>
        <v>0.0038</v>
      </c>
      <c r="AQ40" s="1">
        <f t="shared" si="21"/>
        <v>0.0224591544895326</v>
      </c>
      <c r="AR40" s="24">
        <f t="shared" si="22"/>
        <v>99.3408333333333</v>
      </c>
      <c r="AS40" s="1">
        <f t="shared" si="23"/>
        <v>0.13</v>
      </c>
      <c r="AT40" s="2">
        <f t="shared" si="24"/>
        <v>0.475</v>
      </c>
      <c r="AU40" s="1">
        <f t="shared" si="25"/>
        <v>923.066449343415</v>
      </c>
      <c r="AV40" s="1">
        <f>SUM(AU29:AU40)</f>
        <v>14084.5517341255</v>
      </c>
    </row>
    <row r="41" spans="1:19">
      <c r="A41" s="6"/>
      <c r="B41" s="6"/>
      <c r="C41" s="9">
        <v>12</v>
      </c>
      <c r="D41" s="10">
        <v>-5.42074193548387</v>
      </c>
      <c r="E41" s="12">
        <f t="shared" si="9"/>
        <v>3.50916666666667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9:42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</row>
    <row r="43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pans="1:47">
      <c r="A44" s="6" t="s">
        <v>107</v>
      </c>
      <c r="B44" s="6">
        <v>1166.832</v>
      </c>
      <c r="C44" s="9" t="s">
        <v>108</v>
      </c>
      <c r="D44" s="9">
        <v>-5.18</v>
      </c>
      <c r="E44" s="9"/>
      <c r="F44" s="9"/>
      <c r="G44" s="6">
        <v>1</v>
      </c>
      <c r="H44" s="11">
        <v>1</v>
      </c>
      <c r="I44" s="11">
        <f t="shared" ref="I44:I55" si="27">H44+273.15</f>
        <v>274.15</v>
      </c>
      <c r="J44" s="11">
        <f t="shared" ref="J44:J55" si="28">EXP(($C$18*(I44-$C$16))/($C$19*I44*$C$16))</f>
        <v>0.0198461430441487</v>
      </c>
      <c r="K44" s="11">
        <f>$B$44/12</f>
        <v>97.236</v>
      </c>
      <c r="L44" s="11">
        <f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9">O44*J44</f>
        <v>0.0192975956504084</v>
      </c>
      <c r="Q44" s="15">
        <f>P44*$B$46</f>
        <v>0.0025086874345531</v>
      </c>
      <c r="R44" s="11">
        <f>L44*$B$46</f>
        <v>0.1264068</v>
      </c>
      <c r="S44" s="16">
        <f t="shared" ref="S44:S55" si="30">Q44/R44</f>
        <v>0.0198461430441487</v>
      </c>
      <c r="T44" s="3">
        <v>0.01</v>
      </c>
      <c r="U44" s="17">
        <f t="shared" ref="U44:U55" si="31">S44*T44</f>
        <v>0.000198461430441487</v>
      </c>
      <c r="V44" s="16"/>
      <c r="W44" s="3"/>
      <c r="X44" s="17"/>
      <c r="Y44" s="18">
        <v>0.02</v>
      </c>
      <c r="Z44" s="3">
        <v>0.29</v>
      </c>
      <c r="AA44" s="19">
        <f t="shared" ref="AA44:AA55" si="32">Y44*Z44</f>
        <v>0.0058</v>
      </c>
      <c r="AB44" s="3">
        <v>0.01</v>
      </c>
      <c r="AC44" s="3">
        <v>0.28</v>
      </c>
      <c r="AD44" s="19">
        <f t="shared" ref="AD44:AD55" si="33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4">AK44*AL44</f>
        <v>0.007</v>
      </c>
      <c r="AN44" s="3">
        <v>0.01</v>
      </c>
      <c r="AO44" s="3">
        <v>0.35</v>
      </c>
      <c r="AP44" s="3">
        <f t="shared" ref="AP44:AP55" si="35">AO44*AN44</f>
        <v>0.0035</v>
      </c>
      <c r="AQ44" s="1">
        <f>(AP44+AM44+AD44+AA44+U44+X44+AG44+AJ44)</f>
        <v>0.0192984614304415</v>
      </c>
      <c r="AR44" s="24">
        <f>$B$44/12</f>
        <v>97.236</v>
      </c>
      <c r="AS44" s="1">
        <f>$B$46</f>
        <v>0.13</v>
      </c>
      <c r="AT44" s="2">
        <f>$E$3/12</f>
        <v>0.55</v>
      </c>
      <c r="AU44" s="1">
        <f t="shared" ref="AU44:AU55" si="36">AT44*10000*AS44*0.67*AR44*AQ44</f>
        <v>898.939813976328</v>
      </c>
    </row>
    <row r="45" spans="1:47">
      <c r="A45" s="6" t="s">
        <v>110</v>
      </c>
      <c r="B45" s="6">
        <v>1</v>
      </c>
      <c r="C45" s="9">
        <v>1</v>
      </c>
      <c r="D45" s="10">
        <v>-4.07303225806452</v>
      </c>
      <c r="E45" s="12">
        <f t="shared" ref="E45:E56" si="37">D44</f>
        <v>-5.18</v>
      </c>
      <c r="F45" s="9" t="s">
        <v>109</v>
      </c>
      <c r="G45" s="6">
        <v>2</v>
      </c>
      <c r="H45" s="11">
        <v>1</v>
      </c>
      <c r="I45" s="11">
        <f t="shared" si="27"/>
        <v>274.15</v>
      </c>
      <c r="J45" s="11">
        <f t="shared" si="28"/>
        <v>0.0198461430441487</v>
      </c>
      <c r="K45" s="11">
        <f>$B$44/12</f>
        <v>97.236</v>
      </c>
      <c r="L45" s="11">
        <f>K45*$B$45/100</f>
        <v>0.97236</v>
      </c>
      <c r="M45" s="6" t="s">
        <v>109</v>
      </c>
      <c r="N45" s="6"/>
      <c r="O45" s="11">
        <f t="shared" ref="O45:O55" si="38">L45+O44-P44-N45</f>
        <v>1.92542240434959</v>
      </c>
      <c r="P45" s="11">
        <f t="shared" si="29"/>
        <v>0.0382122084571307</v>
      </c>
      <c r="Q45" s="15">
        <f>P45*$B$46</f>
        <v>0.00496758709942699</v>
      </c>
      <c r="R45" s="11">
        <f t="shared" ref="R45:R55" si="39">L45*$B$46</f>
        <v>0.1264068</v>
      </c>
      <c r="S45" s="16">
        <f t="shared" si="30"/>
        <v>0.0392984166945686</v>
      </c>
      <c r="T45" s="3">
        <v>0.01</v>
      </c>
      <c r="U45" s="17">
        <f t="shared" si="31"/>
        <v>0.000392984166945686</v>
      </c>
      <c r="V45" s="16"/>
      <c r="W45" s="3"/>
      <c r="X45" s="17"/>
      <c r="Y45" s="18">
        <v>0.02</v>
      </c>
      <c r="Z45" s="3">
        <v>0.29</v>
      </c>
      <c r="AA45" s="19">
        <f t="shared" si="32"/>
        <v>0.0058</v>
      </c>
      <c r="AB45" s="3">
        <v>0.01</v>
      </c>
      <c r="AC45" s="3">
        <v>0.28</v>
      </c>
      <c r="AD45" s="19">
        <f t="shared" si="33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4"/>
        <v>0.007</v>
      </c>
      <c r="AN45" s="3">
        <v>0.01</v>
      </c>
      <c r="AO45" s="3">
        <v>0.35</v>
      </c>
      <c r="AP45" s="3">
        <f t="shared" si="35"/>
        <v>0.0035</v>
      </c>
      <c r="AQ45" s="1">
        <f t="shared" ref="AQ45:AQ55" si="40">(AP45+AM45+AD45+AA45+U45+X45+AG45+AJ45)</f>
        <v>0.0194929841669457</v>
      </c>
      <c r="AR45" s="24">
        <f>$B$44/12</f>
        <v>97.236</v>
      </c>
      <c r="AS45" s="1">
        <f t="shared" ref="AS45:AS55" si="41">$B$46</f>
        <v>0.13</v>
      </c>
      <c r="AT45" s="2">
        <f t="shared" ref="AT45:AT55" si="42">$E$3/12</f>
        <v>0.55</v>
      </c>
      <c r="AU45" s="1">
        <f t="shared" si="36"/>
        <v>908.000859241388</v>
      </c>
    </row>
    <row r="46" spans="1:47">
      <c r="A46" s="6" t="s">
        <v>72</v>
      </c>
      <c r="B46" s="6">
        <v>0.13</v>
      </c>
      <c r="C46" s="9">
        <v>2</v>
      </c>
      <c r="D46" s="10">
        <v>-0.440137931034483</v>
      </c>
      <c r="E46" s="12">
        <f t="shared" si="37"/>
        <v>-4.07303225806452</v>
      </c>
      <c r="F46" s="9" t="s">
        <v>109</v>
      </c>
      <c r="G46" s="6">
        <v>3</v>
      </c>
      <c r="H46" s="11">
        <v>1</v>
      </c>
      <c r="I46" s="11">
        <f t="shared" si="27"/>
        <v>274.15</v>
      </c>
      <c r="J46" s="11">
        <f t="shared" si="28"/>
        <v>0.0198461430441487</v>
      </c>
      <c r="K46" s="11">
        <f>$B$44/12</f>
        <v>97.236</v>
      </c>
      <c r="L46" s="11">
        <f t="shared" ref="L46:L55" si="43">K46*$B$45/100</f>
        <v>0.97236</v>
      </c>
      <c r="M46" s="6" t="s">
        <v>109</v>
      </c>
      <c r="N46" s="6"/>
      <c r="O46" s="11">
        <f t="shared" si="38"/>
        <v>2.85957019589246</v>
      </c>
      <c r="P46" s="11">
        <f t="shared" si="29"/>
        <v>0.0567514391524661</v>
      </c>
      <c r="Q46" s="15">
        <f>P46*$B$46</f>
        <v>0.00737768708982059</v>
      </c>
      <c r="R46" s="11">
        <f t="shared" si="39"/>
        <v>0.1264068</v>
      </c>
      <c r="S46" s="16">
        <f t="shared" si="30"/>
        <v>0.0583646377395883</v>
      </c>
      <c r="T46" s="3">
        <v>0.01</v>
      </c>
      <c r="U46" s="17">
        <f t="shared" si="31"/>
        <v>0.000583646377395883</v>
      </c>
      <c r="V46" s="16"/>
      <c r="W46" s="3"/>
      <c r="X46" s="17"/>
      <c r="Y46" s="18">
        <v>0.02</v>
      </c>
      <c r="Z46" s="3">
        <v>0.29</v>
      </c>
      <c r="AA46" s="19">
        <f t="shared" si="32"/>
        <v>0.0058</v>
      </c>
      <c r="AB46" s="3">
        <v>0.01</v>
      </c>
      <c r="AC46" s="3">
        <v>0.28</v>
      </c>
      <c r="AD46" s="19">
        <f t="shared" si="33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4"/>
        <v>0.007</v>
      </c>
      <c r="AN46" s="3">
        <v>0.01</v>
      </c>
      <c r="AO46" s="3">
        <v>0.35</v>
      </c>
      <c r="AP46" s="3">
        <f t="shared" si="35"/>
        <v>0.0035</v>
      </c>
      <c r="AQ46" s="1">
        <f t="shared" si="40"/>
        <v>0.0196836463773959</v>
      </c>
      <c r="AR46" s="24">
        <f t="shared" ref="AR46:AR55" si="44">$B$44/12</f>
        <v>97.236</v>
      </c>
      <c r="AS46" s="1">
        <f t="shared" si="41"/>
        <v>0.13</v>
      </c>
      <c r="AT46" s="2">
        <f t="shared" si="42"/>
        <v>0.55</v>
      </c>
      <c r="AU46" s="1">
        <f t="shared" si="36"/>
        <v>916.882077705989</v>
      </c>
    </row>
    <row r="47" spans="1:47">
      <c r="A47" s="6"/>
      <c r="B47" s="6"/>
      <c r="C47" s="9">
        <v>3</v>
      </c>
      <c r="D47" s="10">
        <v>6.64535483870968</v>
      </c>
      <c r="E47" s="12">
        <f t="shared" si="37"/>
        <v>-0.440137931034483</v>
      </c>
      <c r="F47" s="9" t="s">
        <v>109</v>
      </c>
      <c r="G47" s="6">
        <v>4</v>
      </c>
      <c r="H47" s="11">
        <f t="shared" ref="H44:H55" si="45">E48</f>
        <v>6.64535483870968</v>
      </c>
      <c r="I47" s="11">
        <f t="shared" si="27"/>
        <v>279.79535483871</v>
      </c>
      <c r="J47" s="11">
        <f t="shared" si="28"/>
        <v>0.0406342815789038</v>
      </c>
      <c r="K47" s="11">
        <f>$B$44/12</f>
        <v>97.236</v>
      </c>
      <c r="L47" s="11">
        <f t="shared" si="43"/>
        <v>0.97236</v>
      </c>
      <c r="M47" s="6" t="s">
        <v>109</v>
      </c>
      <c r="N47" s="6"/>
      <c r="O47" s="11">
        <f t="shared" si="38"/>
        <v>3.77517875673999</v>
      </c>
      <c r="P47" s="11">
        <f t="shared" si="29"/>
        <v>0.153401676612069</v>
      </c>
      <c r="Q47" s="15">
        <f t="shared" ref="Q47:Q55" si="46">P47*$B$46</f>
        <v>0.019942217959569</v>
      </c>
      <c r="R47" s="11">
        <f t="shared" si="39"/>
        <v>0.1264068</v>
      </c>
      <c r="S47" s="16">
        <f t="shared" si="30"/>
        <v>0.157762224497171</v>
      </c>
      <c r="T47" s="3">
        <v>0.01</v>
      </c>
      <c r="U47" s="17">
        <f t="shared" si="31"/>
        <v>0.00157762224497171</v>
      </c>
      <c r="V47" s="16"/>
      <c r="W47" s="3"/>
      <c r="X47" s="17"/>
      <c r="Y47" s="18">
        <v>0.02</v>
      </c>
      <c r="Z47" s="3">
        <v>0.29</v>
      </c>
      <c r="AA47" s="19">
        <f t="shared" si="32"/>
        <v>0.0058</v>
      </c>
      <c r="AB47" s="3">
        <v>0.01</v>
      </c>
      <c r="AC47" s="3">
        <v>0.28</v>
      </c>
      <c r="AD47" s="19">
        <f t="shared" si="33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4"/>
        <v>0.007</v>
      </c>
      <c r="AN47" s="3">
        <v>0.01</v>
      </c>
      <c r="AO47" s="3">
        <v>0.35</v>
      </c>
      <c r="AP47" s="3">
        <f t="shared" si="35"/>
        <v>0.0035</v>
      </c>
      <c r="AQ47" s="1">
        <f t="shared" si="40"/>
        <v>0.0206776222449717</v>
      </c>
      <c r="AR47" s="24">
        <f t="shared" si="44"/>
        <v>97.236</v>
      </c>
      <c r="AS47" s="1">
        <f t="shared" si="41"/>
        <v>0.13</v>
      </c>
      <c r="AT47" s="2">
        <f t="shared" si="42"/>
        <v>0.55</v>
      </c>
      <c r="AU47" s="1">
        <f t="shared" si="36"/>
        <v>963.182373961012</v>
      </c>
    </row>
    <row r="48" spans="1:47">
      <c r="A48" s="6"/>
      <c r="B48" s="6"/>
      <c r="C48" s="9">
        <v>4</v>
      </c>
      <c r="D48" s="10">
        <v>13.2266</v>
      </c>
      <c r="E48" s="12">
        <f t="shared" si="37"/>
        <v>6.64535483870968</v>
      </c>
      <c r="F48" s="9" t="s">
        <v>109</v>
      </c>
      <c r="G48" s="6">
        <v>5</v>
      </c>
      <c r="H48" s="11">
        <f t="shared" si="45"/>
        <v>13.2266</v>
      </c>
      <c r="I48" s="11">
        <f t="shared" si="27"/>
        <v>286.3766</v>
      </c>
      <c r="J48" s="11">
        <f t="shared" si="28"/>
        <v>0.0904092454982749</v>
      </c>
      <c r="K48" s="11">
        <f t="shared" ref="K48:K55" si="47">$B$44/12</f>
        <v>97.236</v>
      </c>
      <c r="L48" s="11">
        <f t="shared" si="43"/>
        <v>0.97236</v>
      </c>
      <c r="M48" s="6" t="s">
        <v>111</v>
      </c>
      <c r="N48" s="11">
        <f>(O47-P47)*$C$24/100</f>
        <v>3.44068822612153</v>
      </c>
      <c r="O48" s="11">
        <f t="shared" si="38"/>
        <v>1.1534488540064</v>
      </c>
      <c r="P48" s="11">
        <f t="shared" si="29"/>
        <v>0.104282440611568</v>
      </c>
      <c r="Q48" s="15">
        <f t="shared" si="46"/>
        <v>0.0135567172795039</v>
      </c>
      <c r="R48" s="11">
        <f t="shared" si="39"/>
        <v>0.1264068</v>
      </c>
      <c r="S48" s="16">
        <f t="shared" si="30"/>
        <v>0.107246740519528</v>
      </c>
      <c r="T48" s="3">
        <v>0.01</v>
      </c>
      <c r="U48" s="17">
        <f t="shared" si="31"/>
        <v>0.00107246740519528</v>
      </c>
      <c r="V48" s="16"/>
      <c r="W48" s="3"/>
      <c r="X48" s="17"/>
      <c r="Y48" s="18">
        <v>0.04</v>
      </c>
      <c r="Z48" s="3">
        <v>0.29</v>
      </c>
      <c r="AA48" s="19">
        <f t="shared" si="32"/>
        <v>0.0116</v>
      </c>
      <c r="AB48" s="3">
        <v>0.015</v>
      </c>
      <c r="AC48" s="3">
        <v>0.28</v>
      </c>
      <c r="AD48" s="19">
        <f t="shared" si="33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4"/>
        <v>0.007</v>
      </c>
      <c r="AN48" s="3">
        <v>0.015</v>
      </c>
      <c r="AO48" s="3">
        <v>0.35</v>
      </c>
      <c r="AP48" s="3">
        <f t="shared" si="35"/>
        <v>0.00525</v>
      </c>
      <c r="AQ48" s="1">
        <f t="shared" si="40"/>
        <v>0.0291224674051953</v>
      </c>
      <c r="AR48" s="24">
        <f t="shared" si="44"/>
        <v>97.236</v>
      </c>
      <c r="AS48" s="1">
        <f t="shared" si="41"/>
        <v>0.13</v>
      </c>
      <c r="AT48" s="2">
        <f t="shared" si="42"/>
        <v>0.55</v>
      </c>
      <c r="AU48" s="1">
        <f t="shared" si="36"/>
        <v>1356.55091086497</v>
      </c>
    </row>
    <row r="49" spans="1:47">
      <c r="A49" s="6"/>
      <c r="B49" s="6"/>
      <c r="C49" s="9">
        <v>5</v>
      </c>
      <c r="D49" s="10">
        <v>19.5555806451613</v>
      </c>
      <c r="E49" s="12">
        <f t="shared" si="37"/>
        <v>13.2266</v>
      </c>
      <c r="F49" s="9" t="s">
        <v>111</v>
      </c>
      <c r="G49" s="6">
        <v>6</v>
      </c>
      <c r="H49" s="11">
        <f t="shared" si="45"/>
        <v>19.5555806451613</v>
      </c>
      <c r="I49" s="11">
        <f t="shared" si="27"/>
        <v>292.705580645161</v>
      </c>
      <c r="J49" s="11">
        <f t="shared" si="28"/>
        <v>0.188576746183937</v>
      </c>
      <c r="K49" s="11">
        <f t="shared" si="47"/>
        <v>97.236</v>
      </c>
      <c r="L49" s="11">
        <f t="shared" si="43"/>
        <v>0.97236</v>
      </c>
      <c r="M49" s="6" t="s">
        <v>109</v>
      </c>
      <c r="N49" s="6"/>
      <c r="O49" s="11">
        <f t="shared" si="38"/>
        <v>2.02152641339483</v>
      </c>
      <c r="P49" s="11">
        <f t="shared" si="29"/>
        <v>0.381212873362881</v>
      </c>
      <c r="Q49" s="15">
        <f t="shared" si="46"/>
        <v>0.0495576735371745</v>
      </c>
      <c r="R49" s="11">
        <f t="shared" si="39"/>
        <v>0.1264068</v>
      </c>
      <c r="S49" s="16">
        <f t="shared" si="30"/>
        <v>0.392049110784978</v>
      </c>
      <c r="T49" s="3">
        <v>0.01</v>
      </c>
      <c r="U49" s="17">
        <f t="shared" si="31"/>
        <v>0.00392049110784978</v>
      </c>
      <c r="V49" s="16"/>
      <c r="W49" s="3"/>
      <c r="X49" s="17"/>
      <c r="Y49" s="18">
        <v>0.04</v>
      </c>
      <c r="Z49" s="3">
        <v>0.29</v>
      </c>
      <c r="AA49" s="19">
        <f t="shared" si="32"/>
        <v>0.0116</v>
      </c>
      <c r="AB49" s="3">
        <v>0.015</v>
      </c>
      <c r="AC49" s="3">
        <v>0.28</v>
      </c>
      <c r="AD49" s="19">
        <f t="shared" si="33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4"/>
        <v>0.007</v>
      </c>
      <c r="AN49" s="3">
        <v>0.015</v>
      </c>
      <c r="AO49" s="3">
        <v>0.35</v>
      </c>
      <c r="AP49" s="3">
        <f t="shared" si="35"/>
        <v>0.00525</v>
      </c>
      <c r="AQ49" s="1">
        <f t="shared" si="40"/>
        <v>0.0319704911078498</v>
      </c>
      <c r="AR49" s="24">
        <f t="shared" si="44"/>
        <v>97.236</v>
      </c>
      <c r="AS49" s="1">
        <f t="shared" si="41"/>
        <v>0.13</v>
      </c>
      <c r="AT49" s="2">
        <f t="shared" si="42"/>
        <v>0.55</v>
      </c>
      <c r="AU49" s="1">
        <f t="shared" si="36"/>
        <v>1489.21443467449</v>
      </c>
    </row>
    <row r="50" spans="1:47">
      <c r="A50" s="6"/>
      <c r="B50" s="6"/>
      <c r="C50" s="9">
        <v>6</v>
      </c>
      <c r="D50" s="10">
        <v>25.1163333333333</v>
      </c>
      <c r="E50" s="12">
        <f t="shared" si="37"/>
        <v>19.5555806451613</v>
      </c>
      <c r="F50" s="9" t="s">
        <v>109</v>
      </c>
      <c r="G50" s="6">
        <v>7</v>
      </c>
      <c r="H50" s="11">
        <f t="shared" si="45"/>
        <v>25.1163333333333</v>
      </c>
      <c r="I50" s="11">
        <f t="shared" si="27"/>
        <v>298.266333333333</v>
      </c>
      <c r="J50" s="11">
        <f t="shared" si="28"/>
        <v>0.350611878988385</v>
      </c>
      <c r="K50" s="11">
        <f t="shared" si="47"/>
        <v>97.236</v>
      </c>
      <c r="L50" s="11">
        <f t="shared" si="43"/>
        <v>0.97236</v>
      </c>
      <c r="M50" s="6" t="s">
        <v>109</v>
      </c>
      <c r="N50" s="6"/>
      <c r="O50" s="11">
        <f t="shared" si="38"/>
        <v>2.61267354003195</v>
      </c>
      <c r="P50" s="11">
        <f t="shared" si="29"/>
        <v>0.916034379053836</v>
      </c>
      <c r="Q50" s="15">
        <f t="shared" si="46"/>
        <v>0.119084469276999</v>
      </c>
      <c r="R50" s="11">
        <f t="shared" si="39"/>
        <v>0.1264068</v>
      </c>
      <c r="S50" s="16">
        <f t="shared" si="30"/>
        <v>0.942073284641322</v>
      </c>
      <c r="T50" s="3">
        <v>0.01</v>
      </c>
      <c r="U50" s="17">
        <f t="shared" si="31"/>
        <v>0.00942073284641322</v>
      </c>
      <c r="V50" s="16"/>
      <c r="W50" s="3"/>
      <c r="X50" s="17"/>
      <c r="Y50" s="18">
        <v>0.04</v>
      </c>
      <c r="Z50" s="3">
        <v>0.29</v>
      </c>
      <c r="AA50" s="19">
        <f t="shared" si="32"/>
        <v>0.0116</v>
      </c>
      <c r="AB50" s="3">
        <v>0.015</v>
      </c>
      <c r="AC50" s="3">
        <v>0.28</v>
      </c>
      <c r="AD50" s="19">
        <f t="shared" si="33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4"/>
        <v>0.007</v>
      </c>
      <c r="AN50" s="3">
        <v>0.015</v>
      </c>
      <c r="AO50" s="3">
        <v>0.35</v>
      </c>
      <c r="AP50" s="3">
        <f t="shared" si="35"/>
        <v>0.00525</v>
      </c>
      <c r="AQ50" s="1">
        <f t="shared" si="40"/>
        <v>0.0374707328464132</v>
      </c>
      <c r="AR50" s="24">
        <f t="shared" si="44"/>
        <v>97.236</v>
      </c>
      <c r="AS50" s="1">
        <f t="shared" si="41"/>
        <v>0.13</v>
      </c>
      <c r="AT50" s="2">
        <f t="shared" si="42"/>
        <v>0.55</v>
      </c>
      <c r="AU50" s="1">
        <f t="shared" si="36"/>
        <v>1745.42067697574</v>
      </c>
    </row>
    <row r="51" spans="1:47">
      <c r="A51" s="6"/>
      <c r="B51" s="6"/>
      <c r="C51" s="9">
        <v>7</v>
      </c>
      <c r="D51" s="10">
        <v>24.5753870967742</v>
      </c>
      <c r="E51" s="12">
        <f t="shared" si="37"/>
        <v>25.1163333333333</v>
      </c>
      <c r="F51" s="9" t="s">
        <v>109</v>
      </c>
      <c r="G51" s="6">
        <v>8</v>
      </c>
      <c r="H51" s="11">
        <f t="shared" si="45"/>
        <v>24.5753870967742</v>
      </c>
      <c r="I51" s="11">
        <f t="shared" si="27"/>
        <v>297.725387096774</v>
      </c>
      <c r="J51" s="11">
        <f t="shared" si="28"/>
        <v>0.330420759496127</v>
      </c>
      <c r="K51" s="11">
        <f t="shared" si="47"/>
        <v>97.236</v>
      </c>
      <c r="L51" s="11">
        <f t="shared" si="43"/>
        <v>0.97236</v>
      </c>
      <c r="M51" s="6" t="s">
        <v>109</v>
      </c>
      <c r="N51" s="6"/>
      <c r="O51" s="11">
        <f t="shared" si="38"/>
        <v>2.66899916097811</v>
      </c>
      <c r="P51" s="11">
        <f t="shared" si="29"/>
        <v>0.881892729864913</v>
      </c>
      <c r="Q51" s="15">
        <f t="shared" si="46"/>
        <v>0.114646054882439</v>
      </c>
      <c r="R51" s="11">
        <f t="shared" si="39"/>
        <v>0.1264068</v>
      </c>
      <c r="S51" s="16">
        <f t="shared" si="30"/>
        <v>0.9069611356544</v>
      </c>
      <c r="T51" s="3">
        <v>0.01</v>
      </c>
      <c r="U51" s="17">
        <f t="shared" si="31"/>
        <v>0.009069611356544</v>
      </c>
      <c r="V51" s="16"/>
      <c r="W51" s="3"/>
      <c r="X51" s="17"/>
      <c r="Y51" s="18">
        <v>0.04</v>
      </c>
      <c r="Z51" s="3">
        <v>0.29</v>
      </c>
      <c r="AA51" s="19">
        <f t="shared" si="32"/>
        <v>0.0116</v>
      </c>
      <c r="AB51" s="3">
        <v>0.015</v>
      </c>
      <c r="AC51" s="3">
        <v>0.28</v>
      </c>
      <c r="AD51" s="19">
        <f t="shared" si="33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4"/>
        <v>0.007</v>
      </c>
      <c r="AN51" s="3">
        <v>0.015</v>
      </c>
      <c r="AO51" s="3">
        <v>0.35</v>
      </c>
      <c r="AP51" s="3">
        <f t="shared" si="35"/>
        <v>0.00525</v>
      </c>
      <c r="AQ51" s="1">
        <f t="shared" si="40"/>
        <v>0.037119611356544</v>
      </c>
      <c r="AR51" s="24">
        <f t="shared" si="44"/>
        <v>97.236</v>
      </c>
      <c r="AS51" s="1">
        <f t="shared" si="41"/>
        <v>0.13</v>
      </c>
      <c r="AT51" s="2">
        <f t="shared" si="42"/>
        <v>0.55</v>
      </c>
      <c r="AU51" s="1">
        <f t="shared" si="36"/>
        <v>1729.06511993179</v>
      </c>
    </row>
    <row r="52" spans="1:47">
      <c r="A52" s="6"/>
      <c r="B52" s="6"/>
      <c r="C52" s="9">
        <v>8</v>
      </c>
      <c r="D52" s="10">
        <v>24.5443548387097</v>
      </c>
      <c r="E52" s="12">
        <f t="shared" si="37"/>
        <v>24.5753870967742</v>
      </c>
      <c r="F52" s="9" t="s">
        <v>109</v>
      </c>
      <c r="G52" s="6">
        <v>9</v>
      </c>
      <c r="H52" s="11">
        <f t="shared" si="45"/>
        <v>24.5443548387097</v>
      </c>
      <c r="I52" s="11">
        <f t="shared" si="27"/>
        <v>297.69435483871</v>
      </c>
      <c r="J52" s="11">
        <f t="shared" si="28"/>
        <v>0.329296232389039</v>
      </c>
      <c r="K52" s="11">
        <f t="shared" si="47"/>
        <v>97.236</v>
      </c>
      <c r="L52" s="11">
        <f t="shared" si="43"/>
        <v>0.97236</v>
      </c>
      <c r="M52" s="6" t="s">
        <v>109</v>
      </c>
      <c r="N52" s="6"/>
      <c r="O52" s="11">
        <f t="shared" si="38"/>
        <v>2.7594664311132</v>
      </c>
      <c r="P52" s="11">
        <f t="shared" si="29"/>
        <v>0.908681899169604</v>
      </c>
      <c r="Q52" s="15">
        <f t="shared" si="46"/>
        <v>0.118128646892049</v>
      </c>
      <c r="R52" s="11">
        <f t="shared" si="39"/>
        <v>0.1264068</v>
      </c>
      <c r="S52" s="16">
        <f t="shared" si="30"/>
        <v>0.934511805472875</v>
      </c>
      <c r="T52" s="3">
        <v>0.01</v>
      </c>
      <c r="U52" s="17">
        <f t="shared" si="31"/>
        <v>0.00934511805472875</v>
      </c>
      <c r="V52" s="16"/>
      <c r="W52" s="3"/>
      <c r="X52" s="17"/>
      <c r="Y52" s="18">
        <v>0.04</v>
      </c>
      <c r="Z52" s="3">
        <v>0.29</v>
      </c>
      <c r="AA52" s="19">
        <f t="shared" si="32"/>
        <v>0.0116</v>
      </c>
      <c r="AB52" s="3">
        <v>0.015</v>
      </c>
      <c r="AC52" s="3">
        <v>0.28</v>
      </c>
      <c r="AD52" s="19">
        <f t="shared" si="33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4"/>
        <v>0.007</v>
      </c>
      <c r="AN52" s="3">
        <v>0.015</v>
      </c>
      <c r="AO52" s="3">
        <v>0.35</v>
      </c>
      <c r="AP52" s="3">
        <f t="shared" si="35"/>
        <v>0.00525</v>
      </c>
      <c r="AQ52" s="1">
        <f t="shared" si="40"/>
        <v>0.0373951180547287</v>
      </c>
      <c r="AR52" s="24">
        <f t="shared" si="44"/>
        <v>97.236</v>
      </c>
      <c r="AS52" s="1">
        <f t="shared" si="41"/>
        <v>0.13</v>
      </c>
      <c r="AT52" s="2">
        <f t="shared" si="42"/>
        <v>0.55</v>
      </c>
      <c r="AU52" s="1">
        <f t="shared" si="36"/>
        <v>1741.8984714872</v>
      </c>
    </row>
    <row r="53" spans="1:47">
      <c r="A53" s="6"/>
      <c r="B53" s="6"/>
      <c r="C53" s="9">
        <v>9</v>
      </c>
      <c r="D53" s="10">
        <v>19.1473333333333</v>
      </c>
      <c r="E53" s="12">
        <f t="shared" si="37"/>
        <v>24.5443548387097</v>
      </c>
      <c r="F53" s="9" t="s">
        <v>109</v>
      </c>
      <c r="G53" s="6">
        <v>10</v>
      </c>
      <c r="H53" s="11">
        <f t="shared" si="45"/>
        <v>19.1473333333333</v>
      </c>
      <c r="I53" s="11">
        <f t="shared" si="27"/>
        <v>292.297333333333</v>
      </c>
      <c r="J53" s="11">
        <f t="shared" si="28"/>
        <v>0.180015801603705</v>
      </c>
      <c r="K53" s="11">
        <f t="shared" si="47"/>
        <v>97.236</v>
      </c>
      <c r="L53" s="11">
        <f t="shared" si="43"/>
        <v>0.97236</v>
      </c>
      <c r="M53" s="6" t="s">
        <v>109</v>
      </c>
      <c r="N53" s="6"/>
      <c r="O53" s="11">
        <f t="shared" si="38"/>
        <v>2.82314453194359</v>
      </c>
      <c r="P53" s="11">
        <f t="shared" si="29"/>
        <v>0.508210625960942</v>
      </c>
      <c r="Q53" s="15">
        <f t="shared" si="46"/>
        <v>0.0660673813749224</v>
      </c>
      <c r="R53" s="11">
        <f t="shared" si="39"/>
        <v>0.1264068</v>
      </c>
      <c r="S53" s="16">
        <f t="shared" si="30"/>
        <v>0.522656861616008</v>
      </c>
      <c r="T53" s="3">
        <v>0.01</v>
      </c>
      <c r="U53" s="17">
        <f t="shared" si="31"/>
        <v>0.00522656861616008</v>
      </c>
      <c r="V53" s="16"/>
      <c r="W53" s="3"/>
      <c r="X53" s="17"/>
      <c r="Y53" s="18">
        <v>0.02</v>
      </c>
      <c r="Z53" s="3">
        <v>0.29</v>
      </c>
      <c r="AA53" s="19">
        <f t="shared" si="32"/>
        <v>0.0058</v>
      </c>
      <c r="AB53" s="3">
        <v>0.01</v>
      </c>
      <c r="AC53" s="3">
        <v>0.28</v>
      </c>
      <c r="AD53" s="19">
        <f t="shared" si="33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4"/>
        <v>0.007</v>
      </c>
      <c r="AN53" s="3">
        <v>0.01</v>
      </c>
      <c r="AO53" s="3">
        <v>0.35</v>
      </c>
      <c r="AP53" s="3">
        <f t="shared" si="35"/>
        <v>0.0035</v>
      </c>
      <c r="AQ53" s="1">
        <f t="shared" si="40"/>
        <v>0.0243265686161601</v>
      </c>
      <c r="AR53" s="24">
        <f t="shared" si="44"/>
        <v>97.236</v>
      </c>
      <c r="AS53" s="1">
        <f t="shared" si="41"/>
        <v>0.13</v>
      </c>
      <c r="AT53" s="2">
        <f t="shared" si="42"/>
        <v>0.55</v>
      </c>
      <c r="AU53" s="1">
        <f t="shared" si="36"/>
        <v>1133.15360114659</v>
      </c>
    </row>
    <row r="54" spans="1:47">
      <c r="A54" s="6"/>
      <c r="B54" s="6"/>
      <c r="C54" s="9">
        <v>10</v>
      </c>
      <c r="D54" s="10">
        <v>10.9963548387097</v>
      </c>
      <c r="E54" s="12">
        <f t="shared" si="37"/>
        <v>19.1473333333333</v>
      </c>
      <c r="F54" s="9" t="s">
        <v>109</v>
      </c>
      <c r="G54" s="6">
        <v>11</v>
      </c>
      <c r="H54" s="11">
        <f t="shared" si="45"/>
        <v>10.9963548387097</v>
      </c>
      <c r="I54" s="11">
        <f t="shared" si="27"/>
        <v>284.14635483871</v>
      </c>
      <c r="J54" s="11">
        <f t="shared" si="28"/>
        <v>0.0692333924806547</v>
      </c>
      <c r="K54" s="11">
        <f t="shared" si="47"/>
        <v>97.236</v>
      </c>
      <c r="L54" s="11">
        <f t="shared" si="43"/>
        <v>0.97236</v>
      </c>
      <c r="M54" s="6" t="s">
        <v>111</v>
      </c>
      <c r="N54" s="11">
        <f>(O53-P53)*$C$24/100</f>
        <v>2.19918721068352</v>
      </c>
      <c r="O54" s="11">
        <f t="shared" si="38"/>
        <v>1.08810669529913</v>
      </c>
      <c r="P54" s="11">
        <f t="shared" si="29"/>
        <v>0.075333317896473</v>
      </c>
      <c r="Q54" s="15">
        <f t="shared" si="46"/>
        <v>0.00979333132654149</v>
      </c>
      <c r="R54" s="11">
        <f t="shared" si="39"/>
        <v>0.1264068</v>
      </c>
      <c r="S54" s="16">
        <f t="shared" si="30"/>
        <v>0.0774747191333179</v>
      </c>
      <c r="T54" s="3">
        <v>0.01</v>
      </c>
      <c r="U54" s="17">
        <f t="shared" si="31"/>
        <v>0.000774747191333179</v>
      </c>
      <c r="V54" s="16"/>
      <c r="W54" s="3"/>
      <c r="X54" s="17"/>
      <c r="Y54" s="18">
        <v>0.02</v>
      </c>
      <c r="Z54" s="3">
        <v>0.29</v>
      </c>
      <c r="AA54" s="19">
        <f t="shared" si="32"/>
        <v>0.0058</v>
      </c>
      <c r="AB54" s="3">
        <v>0.01</v>
      </c>
      <c r="AC54" s="3">
        <v>0.28</v>
      </c>
      <c r="AD54" s="19">
        <f t="shared" si="33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4"/>
        <v>0.007</v>
      </c>
      <c r="AN54" s="3">
        <v>0.01</v>
      </c>
      <c r="AO54" s="3">
        <v>0.35</v>
      </c>
      <c r="AP54" s="3">
        <f t="shared" si="35"/>
        <v>0.0035</v>
      </c>
      <c r="AQ54" s="1">
        <f t="shared" si="40"/>
        <v>0.0198747471913332</v>
      </c>
      <c r="AR54" s="24">
        <f t="shared" si="44"/>
        <v>97.236</v>
      </c>
      <c r="AS54" s="1">
        <f t="shared" si="41"/>
        <v>0.13</v>
      </c>
      <c r="AT54" s="2">
        <f t="shared" si="42"/>
        <v>0.55</v>
      </c>
      <c r="AU54" s="1">
        <f t="shared" si="36"/>
        <v>925.783726718305</v>
      </c>
    </row>
    <row r="55" spans="1:48">
      <c r="A55" s="6"/>
      <c r="B55" s="6"/>
      <c r="C55" s="9">
        <v>11</v>
      </c>
      <c r="D55" s="10">
        <v>3.50916666666667</v>
      </c>
      <c r="E55" s="12">
        <f t="shared" si="37"/>
        <v>10.9963548387097</v>
      </c>
      <c r="F55" s="9" t="s">
        <v>111</v>
      </c>
      <c r="G55" s="6">
        <v>12</v>
      </c>
      <c r="H55" s="11">
        <f t="shared" si="45"/>
        <v>3.50916666666667</v>
      </c>
      <c r="I55" s="11">
        <f t="shared" si="27"/>
        <v>276.659166666667</v>
      </c>
      <c r="J55" s="11">
        <f t="shared" si="28"/>
        <v>0.0273885606695737</v>
      </c>
      <c r="K55" s="11">
        <f t="shared" si="47"/>
        <v>97.236</v>
      </c>
      <c r="L55" s="11">
        <f t="shared" si="43"/>
        <v>0.97236</v>
      </c>
      <c r="M55" s="6" t="s">
        <v>109</v>
      </c>
      <c r="N55" s="6"/>
      <c r="O55" s="11">
        <f t="shared" si="38"/>
        <v>1.98513337740266</v>
      </c>
      <c r="P55" s="11">
        <f t="shared" si="29"/>
        <v>0.0543699459441886</v>
      </c>
      <c r="Q55" s="15">
        <f t="shared" si="46"/>
        <v>0.00706809297274451</v>
      </c>
      <c r="R55" s="11">
        <f t="shared" si="39"/>
        <v>0.1264068</v>
      </c>
      <c r="S55" s="16">
        <f t="shared" si="30"/>
        <v>0.0559154489532566</v>
      </c>
      <c r="T55" s="3">
        <v>0.01</v>
      </c>
      <c r="U55" s="17">
        <f t="shared" si="31"/>
        <v>0.000559154489532566</v>
      </c>
      <c r="V55" s="16"/>
      <c r="W55" s="3"/>
      <c r="X55" s="17"/>
      <c r="Y55" s="18">
        <v>0.02</v>
      </c>
      <c r="Z55" s="3">
        <v>0.29</v>
      </c>
      <c r="AA55" s="19">
        <f t="shared" si="32"/>
        <v>0.0058</v>
      </c>
      <c r="AB55" s="3">
        <v>0.01</v>
      </c>
      <c r="AC55" s="3">
        <v>0.28</v>
      </c>
      <c r="AD55" s="19">
        <f t="shared" si="33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4"/>
        <v>0.007</v>
      </c>
      <c r="AN55" s="3">
        <v>0.01</v>
      </c>
      <c r="AO55" s="3">
        <v>0.35</v>
      </c>
      <c r="AP55" s="3">
        <f t="shared" si="35"/>
        <v>0.0035</v>
      </c>
      <c r="AQ55" s="1">
        <f t="shared" si="40"/>
        <v>0.0196591544895326</v>
      </c>
      <c r="AR55" s="24">
        <f t="shared" si="44"/>
        <v>97.236</v>
      </c>
      <c r="AS55" s="1">
        <f t="shared" si="41"/>
        <v>0.13</v>
      </c>
      <c r="AT55" s="2">
        <f t="shared" si="42"/>
        <v>0.55</v>
      </c>
      <c r="AU55" s="1">
        <f t="shared" si="36"/>
        <v>915.741223384564</v>
      </c>
      <c r="AV55" s="1">
        <f>SUM(AU44:AU55)</f>
        <v>14723.8332900684</v>
      </c>
    </row>
    <row r="56" spans="1:19">
      <c r="A56" s="6"/>
      <c r="B56" s="6"/>
      <c r="C56" s="9">
        <v>12</v>
      </c>
      <c r="D56" s="10">
        <v>-5.42074193548387</v>
      </c>
      <c r="E56" s="12">
        <f t="shared" si="37"/>
        <v>3.50916666666667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8" spans="19:42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</row>
    <row r="59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pans="1:47">
      <c r="A60" s="6" t="s">
        <v>107</v>
      </c>
      <c r="B60" s="6">
        <v>1655.64</v>
      </c>
      <c r="C60" s="9" t="s">
        <v>108</v>
      </c>
      <c r="D60" s="9">
        <v>-5.18</v>
      </c>
      <c r="E60" s="9"/>
      <c r="F60" s="9"/>
      <c r="G60" s="6">
        <v>1</v>
      </c>
      <c r="H60" s="11">
        <v>1</v>
      </c>
      <c r="I60" s="11">
        <f t="shared" ref="I60:I71" si="48">H60+273.15</f>
        <v>274.15</v>
      </c>
      <c r="J60" s="11">
        <f t="shared" ref="J60:J71" si="49">EXP(($C$18*(I60-$C$16))/($C$19*I60*$C$16))</f>
        <v>0.0198461430441487</v>
      </c>
      <c r="K60" s="11">
        <f>$B$60/12</f>
        <v>137.97</v>
      </c>
      <c r="L60" s="11">
        <f>K60*$B$61/100</f>
        <v>1.3797</v>
      </c>
      <c r="M60" s="6" t="s">
        <v>109</v>
      </c>
      <c r="N60" s="6"/>
      <c r="O60" s="11">
        <f>L60</f>
        <v>1.3797</v>
      </c>
      <c r="P60" s="11">
        <f t="shared" ref="P60:P71" si="50">O60*J60</f>
        <v>0.027381723558012</v>
      </c>
      <c r="Q60" s="15">
        <f>P60*$B$62</f>
        <v>0.0027381723558012</v>
      </c>
      <c r="R60" s="11">
        <f>L60*$B$62</f>
        <v>0.13797</v>
      </c>
      <c r="S60" s="16">
        <f t="shared" ref="S60:S71" si="51">Q60/R60</f>
        <v>0.0198461430441487</v>
      </c>
      <c r="T60" s="3">
        <v>0.01</v>
      </c>
      <c r="U60" s="17">
        <f t="shared" ref="U60:U71" si="52">S60*T60</f>
        <v>0.000198461430441487</v>
      </c>
      <c r="V60" s="16"/>
      <c r="W60" s="3"/>
      <c r="X60" s="17"/>
      <c r="Y60" s="18">
        <v>0.02</v>
      </c>
      <c r="Z60" s="3">
        <v>0.06</v>
      </c>
      <c r="AA60" s="19">
        <f t="shared" ref="AA60:AA71" si="53">Y60*Z60</f>
        <v>0.0012</v>
      </c>
      <c r="AB60" s="3">
        <v>0.01</v>
      </c>
      <c r="AC60" s="3">
        <v>0.63</v>
      </c>
      <c r="AD60" s="19">
        <f t="shared" ref="AD60:AD71" si="54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5">AK60*AL60</f>
        <v>0.002</v>
      </c>
      <c r="AN60" s="3">
        <v>0.01</v>
      </c>
      <c r="AO60" s="3">
        <v>0.28</v>
      </c>
      <c r="AP60" s="3">
        <f t="shared" ref="AP60:AP71" si="56">AO60*AN60</f>
        <v>0.0028</v>
      </c>
      <c r="AQ60" s="1">
        <f>(AP60+AM60+AD60+AA60+U60+X60+AG60+AJ60)</f>
        <v>0.0124984614304415</v>
      </c>
      <c r="AR60" s="24">
        <f>$B$60/12</f>
        <v>137.97</v>
      </c>
      <c r="AS60" s="1">
        <f>$B$62</f>
        <v>0.1</v>
      </c>
      <c r="AT60" s="2">
        <f>$E$5/12</f>
        <v>0</v>
      </c>
      <c r="AU60" s="1">
        <f t="shared" ref="AU60:AU71" si="57">AT60*10000*AS60*0.67*AR60*AQ60</f>
        <v>0</v>
      </c>
    </row>
    <row r="61" spans="1:47">
      <c r="A61" s="6" t="s">
        <v>110</v>
      </c>
      <c r="B61" s="6">
        <v>1</v>
      </c>
      <c r="C61" s="9">
        <v>1</v>
      </c>
      <c r="D61" s="10">
        <v>-4.07303225806452</v>
      </c>
      <c r="E61" s="12">
        <f t="shared" ref="E61:E72" si="58">D60</f>
        <v>-5.18</v>
      </c>
      <c r="F61" s="9" t="s">
        <v>109</v>
      </c>
      <c r="G61" s="6">
        <v>2</v>
      </c>
      <c r="H61" s="11">
        <v>1</v>
      </c>
      <c r="I61" s="11">
        <f t="shared" si="48"/>
        <v>274.15</v>
      </c>
      <c r="J61" s="11">
        <f t="shared" si="49"/>
        <v>0.0198461430441487</v>
      </c>
      <c r="K61" s="11">
        <f t="shared" ref="K61:K71" si="59">$B$60/12</f>
        <v>137.97</v>
      </c>
      <c r="L61" s="11">
        <f t="shared" ref="L61:L71" si="60">K61*$B$61/100</f>
        <v>1.3797</v>
      </c>
      <c r="M61" s="6" t="s">
        <v>109</v>
      </c>
      <c r="N61" s="6"/>
      <c r="O61" s="11">
        <f t="shared" ref="O61:O71" si="61">L61+O60-P60-N61</f>
        <v>2.73201827644199</v>
      </c>
      <c r="P61" s="11">
        <f t="shared" si="50"/>
        <v>0.0542200255134963</v>
      </c>
      <c r="Q61" s="15">
        <f t="shared" ref="Q61:Q71" si="62">P61*$B$62</f>
        <v>0.00542200255134963</v>
      </c>
      <c r="R61" s="11">
        <f>L61*$B$62</f>
        <v>0.13797</v>
      </c>
      <c r="S61" s="16">
        <f t="shared" si="51"/>
        <v>0.0392984166945686</v>
      </c>
      <c r="T61" s="3">
        <v>0.01</v>
      </c>
      <c r="U61" s="17">
        <f t="shared" si="52"/>
        <v>0.000392984166945686</v>
      </c>
      <c r="V61" s="16"/>
      <c r="W61" s="3"/>
      <c r="X61" s="17"/>
      <c r="Y61" s="18">
        <v>0.02</v>
      </c>
      <c r="Z61" s="3">
        <v>0.06</v>
      </c>
      <c r="AA61" s="19">
        <f t="shared" si="53"/>
        <v>0.0012</v>
      </c>
      <c r="AB61" s="3">
        <v>0.01</v>
      </c>
      <c r="AC61" s="3">
        <v>0.63</v>
      </c>
      <c r="AD61" s="19">
        <f t="shared" si="54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5"/>
        <v>0.002</v>
      </c>
      <c r="AN61" s="3">
        <v>0.01</v>
      </c>
      <c r="AO61" s="3">
        <v>0.28</v>
      </c>
      <c r="AP61" s="3">
        <f t="shared" si="56"/>
        <v>0.0028</v>
      </c>
      <c r="AQ61" s="1">
        <f t="shared" ref="AQ61:AQ71" si="63">(AP61+AM61+AD61+AA61+U61+X61+AG61+AJ61)</f>
        <v>0.0126929841669457</v>
      </c>
      <c r="AR61" s="24">
        <f t="shared" ref="AR61:AR71" si="64">$B$60/12</f>
        <v>137.97</v>
      </c>
      <c r="AS61" s="1">
        <f t="shared" ref="AS61:AS71" si="65">$B$62</f>
        <v>0.1</v>
      </c>
      <c r="AT61" s="2">
        <f>$E$5/12</f>
        <v>0</v>
      </c>
      <c r="AU61" s="1">
        <f t="shared" si="57"/>
        <v>0</v>
      </c>
    </row>
    <row r="62" spans="1:47">
      <c r="A62" s="6" t="s">
        <v>72</v>
      </c>
      <c r="B62" s="6">
        <v>0.1</v>
      </c>
      <c r="C62" s="9">
        <v>2</v>
      </c>
      <c r="D62" s="10">
        <v>-0.440137931034483</v>
      </c>
      <c r="E62" s="12">
        <f t="shared" si="58"/>
        <v>-4.07303225806452</v>
      </c>
      <c r="F62" s="9" t="s">
        <v>109</v>
      </c>
      <c r="G62" s="6">
        <v>3</v>
      </c>
      <c r="H62" s="11">
        <v>1</v>
      </c>
      <c r="I62" s="11">
        <f t="shared" si="48"/>
        <v>274.15</v>
      </c>
      <c r="J62" s="11">
        <f t="shared" si="49"/>
        <v>0.0198461430441487</v>
      </c>
      <c r="K62" s="11">
        <f t="shared" si="59"/>
        <v>137.97</v>
      </c>
      <c r="L62" s="11">
        <f t="shared" si="60"/>
        <v>1.3797</v>
      </c>
      <c r="M62" s="6" t="s">
        <v>109</v>
      </c>
      <c r="N62" s="6"/>
      <c r="O62" s="11">
        <f t="shared" si="61"/>
        <v>4.05749825092849</v>
      </c>
      <c r="P62" s="11">
        <f t="shared" si="50"/>
        <v>0.08052569068931</v>
      </c>
      <c r="Q62" s="15">
        <f t="shared" si="62"/>
        <v>0.008052569068931</v>
      </c>
      <c r="R62" s="11">
        <f t="shared" ref="R62:R71" si="66">L62*$B$62</f>
        <v>0.13797</v>
      </c>
      <c r="S62" s="16">
        <f t="shared" si="51"/>
        <v>0.0583646377395883</v>
      </c>
      <c r="T62" s="3">
        <v>0.01</v>
      </c>
      <c r="U62" s="17">
        <f t="shared" si="52"/>
        <v>0.000583646377395883</v>
      </c>
      <c r="V62" s="16"/>
      <c r="W62" s="3"/>
      <c r="X62" s="17"/>
      <c r="Y62" s="18">
        <v>0.02</v>
      </c>
      <c r="Z62" s="3">
        <v>0.06</v>
      </c>
      <c r="AA62" s="19">
        <f t="shared" si="53"/>
        <v>0.0012</v>
      </c>
      <c r="AB62" s="3">
        <v>0.01</v>
      </c>
      <c r="AC62" s="3">
        <v>0.63</v>
      </c>
      <c r="AD62" s="19">
        <f t="shared" si="54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5"/>
        <v>0.002</v>
      </c>
      <c r="AN62" s="3">
        <v>0.01</v>
      </c>
      <c r="AO62" s="3">
        <v>0.28</v>
      </c>
      <c r="AP62" s="3">
        <f t="shared" si="56"/>
        <v>0.0028</v>
      </c>
      <c r="AQ62" s="1">
        <f t="shared" si="63"/>
        <v>0.0128836463773959</v>
      </c>
      <c r="AR62" s="24">
        <f t="shared" si="64"/>
        <v>137.97</v>
      </c>
      <c r="AS62" s="1">
        <f t="shared" si="65"/>
        <v>0.1</v>
      </c>
      <c r="AT62" s="2">
        <f>$E$5/12</f>
        <v>0</v>
      </c>
      <c r="AU62" s="1">
        <f t="shared" si="57"/>
        <v>0</v>
      </c>
    </row>
    <row r="63" spans="1:47">
      <c r="A63" s="6"/>
      <c r="B63" s="6"/>
      <c r="C63" s="9">
        <v>3</v>
      </c>
      <c r="D63" s="10">
        <v>6.64535483870968</v>
      </c>
      <c r="E63" s="12">
        <f t="shared" si="58"/>
        <v>-0.440137931034483</v>
      </c>
      <c r="F63" s="9" t="s">
        <v>109</v>
      </c>
      <c r="G63" s="6">
        <v>4</v>
      </c>
      <c r="H63" s="11">
        <f t="shared" ref="H60:H71" si="67">E64</f>
        <v>6.64535483870968</v>
      </c>
      <c r="I63" s="11">
        <f t="shared" si="48"/>
        <v>279.79535483871</v>
      </c>
      <c r="J63" s="11">
        <f t="shared" si="49"/>
        <v>0.0406342815789038</v>
      </c>
      <c r="K63" s="11">
        <f t="shared" si="59"/>
        <v>137.97</v>
      </c>
      <c r="L63" s="11">
        <f t="shared" si="60"/>
        <v>1.3797</v>
      </c>
      <c r="M63" s="6" t="s">
        <v>109</v>
      </c>
      <c r="N63" s="6"/>
      <c r="O63" s="11">
        <f t="shared" si="61"/>
        <v>5.35667256023918</v>
      </c>
      <c r="P63" s="11">
        <f t="shared" si="50"/>
        <v>0.217664541138747</v>
      </c>
      <c r="Q63" s="15">
        <f t="shared" si="62"/>
        <v>0.0217664541138747</v>
      </c>
      <c r="R63" s="11">
        <f t="shared" si="66"/>
        <v>0.13797</v>
      </c>
      <c r="S63" s="16">
        <f t="shared" si="51"/>
        <v>0.157762224497171</v>
      </c>
      <c r="T63" s="3">
        <v>0.01</v>
      </c>
      <c r="U63" s="17">
        <f t="shared" si="52"/>
        <v>0.00157762224497171</v>
      </c>
      <c r="V63" s="16"/>
      <c r="W63" s="3"/>
      <c r="X63" s="17"/>
      <c r="Y63" s="18">
        <v>0.02</v>
      </c>
      <c r="Z63" s="3">
        <v>0.06</v>
      </c>
      <c r="AA63" s="19">
        <f t="shared" si="53"/>
        <v>0.0012</v>
      </c>
      <c r="AB63" s="3">
        <v>0.01</v>
      </c>
      <c r="AC63" s="3">
        <v>0.63</v>
      </c>
      <c r="AD63" s="19">
        <f t="shared" si="54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5"/>
        <v>0.002</v>
      </c>
      <c r="AN63" s="3">
        <v>0.01</v>
      </c>
      <c r="AO63" s="3">
        <v>0.28</v>
      </c>
      <c r="AP63" s="3">
        <f t="shared" si="56"/>
        <v>0.0028</v>
      </c>
      <c r="AQ63" s="1">
        <f t="shared" si="63"/>
        <v>0.0138776222449717</v>
      </c>
      <c r="AR63" s="24">
        <f t="shared" si="64"/>
        <v>137.97</v>
      </c>
      <c r="AS63" s="1">
        <f t="shared" si="65"/>
        <v>0.1</v>
      </c>
      <c r="AT63" s="2">
        <f>$E$5/12</f>
        <v>0</v>
      </c>
      <c r="AU63" s="1">
        <f t="shared" si="57"/>
        <v>0</v>
      </c>
    </row>
    <row r="64" spans="1:47">
      <c r="A64" s="6"/>
      <c r="B64" s="6"/>
      <c r="C64" s="9">
        <v>4</v>
      </c>
      <c r="D64" s="10">
        <v>13.2266</v>
      </c>
      <c r="E64" s="12">
        <f t="shared" si="58"/>
        <v>6.64535483870968</v>
      </c>
      <c r="F64" s="9" t="s">
        <v>109</v>
      </c>
      <c r="G64" s="6">
        <v>5</v>
      </c>
      <c r="H64" s="11">
        <f t="shared" si="67"/>
        <v>13.2266</v>
      </c>
      <c r="I64" s="11">
        <f t="shared" si="48"/>
        <v>286.3766</v>
      </c>
      <c r="J64" s="11">
        <f t="shared" si="49"/>
        <v>0.0904092454982749</v>
      </c>
      <c r="K64" s="11">
        <f t="shared" si="59"/>
        <v>137.97</v>
      </c>
      <c r="L64" s="11">
        <f t="shared" si="60"/>
        <v>1.3797</v>
      </c>
      <c r="M64" s="6" t="s">
        <v>111</v>
      </c>
      <c r="N64" s="11">
        <f>(O63-P63)*$C$24/100</f>
        <v>4.88205761814541</v>
      </c>
      <c r="O64" s="11">
        <f t="shared" si="61"/>
        <v>1.63665040095502</v>
      </c>
      <c r="P64" s="11">
        <f t="shared" si="50"/>
        <v>0.147968327894793</v>
      </c>
      <c r="Q64" s="15">
        <f t="shared" si="62"/>
        <v>0.0147968327894793</v>
      </c>
      <c r="R64" s="11">
        <f t="shared" si="66"/>
        <v>0.13797</v>
      </c>
      <c r="S64" s="16">
        <f t="shared" si="51"/>
        <v>0.107246740519528</v>
      </c>
      <c r="T64" s="3">
        <v>0.01</v>
      </c>
      <c r="U64" s="17">
        <f t="shared" si="52"/>
        <v>0.00107246740519528</v>
      </c>
      <c r="V64" s="16"/>
      <c r="W64" s="3"/>
      <c r="X64" s="17"/>
      <c r="Y64" s="18">
        <v>0.04</v>
      </c>
      <c r="Z64" s="3">
        <v>0.06</v>
      </c>
      <c r="AA64" s="19">
        <f t="shared" si="53"/>
        <v>0.0024</v>
      </c>
      <c r="AB64" s="3">
        <v>0.015</v>
      </c>
      <c r="AC64" s="3">
        <v>0.63</v>
      </c>
      <c r="AD64" s="19">
        <f t="shared" si="54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5"/>
        <v>0.002</v>
      </c>
      <c r="AN64" s="3">
        <v>0.015</v>
      </c>
      <c r="AO64" s="3">
        <v>0.28</v>
      </c>
      <c r="AP64" s="3">
        <f t="shared" si="56"/>
        <v>0.0042</v>
      </c>
      <c r="AQ64" s="1">
        <f t="shared" si="63"/>
        <v>0.0191224674051953</v>
      </c>
      <c r="AR64" s="24">
        <f t="shared" si="64"/>
        <v>137.97</v>
      </c>
      <c r="AS64" s="1">
        <f t="shared" si="65"/>
        <v>0.1</v>
      </c>
      <c r="AT64" s="2">
        <f>$E$5/12</f>
        <v>0</v>
      </c>
      <c r="AU64" s="1">
        <f t="shared" si="57"/>
        <v>0</v>
      </c>
    </row>
    <row r="65" spans="1:47">
      <c r="A65" s="6"/>
      <c r="B65" s="6"/>
      <c r="C65" s="9">
        <v>5</v>
      </c>
      <c r="D65" s="10">
        <v>19.5555806451613</v>
      </c>
      <c r="E65" s="12">
        <f t="shared" si="58"/>
        <v>13.2266</v>
      </c>
      <c r="F65" s="9" t="s">
        <v>111</v>
      </c>
      <c r="G65" s="6">
        <v>6</v>
      </c>
      <c r="H65" s="11">
        <f t="shared" si="67"/>
        <v>19.5555806451613</v>
      </c>
      <c r="I65" s="11">
        <f t="shared" si="48"/>
        <v>292.705580645161</v>
      </c>
      <c r="J65" s="11">
        <f t="shared" si="49"/>
        <v>0.188576746183937</v>
      </c>
      <c r="K65" s="11">
        <f t="shared" si="59"/>
        <v>137.97</v>
      </c>
      <c r="L65" s="11">
        <f t="shared" si="60"/>
        <v>1.3797</v>
      </c>
      <c r="M65" s="6" t="s">
        <v>109</v>
      </c>
      <c r="N65" s="6"/>
      <c r="O65" s="11">
        <f t="shared" si="61"/>
        <v>2.86838207306023</v>
      </c>
      <c r="P65" s="11">
        <f t="shared" si="50"/>
        <v>0.540910158150034</v>
      </c>
      <c r="Q65" s="15">
        <f t="shared" si="62"/>
        <v>0.0540910158150034</v>
      </c>
      <c r="R65" s="11">
        <f t="shared" si="66"/>
        <v>0.13797</v>
      </c>
      <c r="S65" s="16">
        <f t="shared" si="51"/>
        <v>0.392049110784978</v>
      </c>
      <c r="T65" s="3">
        <v>0.01</v>
      </c>
      <c r="U65" s="17">
        <f t="shared" si="52"/>
        <v>0.00392049110784978</v>
      </c>
      <c r="V65" s="16"/>
      <c r="W65" s="3"/>
      <c r="X65" s="17"/>
      <c r="Y65" s="18">
        <v>0.04</v>
      </c>
      <c r="Z65" s="3">
        <v>0.06</v>
      </c>
      <c r="AA65" s="19">
        <f t="shared" si="53"/>
        <v>0.0024</v>
      </c>
      <c r="AB65" s="3">
        <v>0.015</v>
      </c>
      <c r="AC65" s="3">
        <v>0.63</v>
      </c>
      <c r="AD65" s="19">
        <f t="shared" si="54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5"/>
        <v>0.002</v>
      </c>
      <c r="AN65" s="3">
        <v>0.015</v>
      </c>
      <c r="AO65" s="3">
        <v>0.28</v>
      </c>
      <c r="AP65" s="3">
        <f t="shared" si="56"/>
        <v>0.0042</v>
      </c>
      <c r="AQ65" s="1">
        <f t="shared" si="63"/>
        <v>0.0219704911078498</v>
      </c>
      <c r="AR65" s="24">
        <f t="shared" si="64"/>
        <v>137.97</v>
      </c>
      <c r="AS65" s="1">
        <f t="shared" si="65"/>
        <v>0.1</v>
      </c>
      <c r="AT65" s="2">
        <f>$E$5/12</f>
        <v>0</v>
      </c>
      <c r="AU65" s="1">
        <f t="shared" si="57"/>
        <v>0</v>
      </c>
    </row>
    <row r="66" spans="1:47">
      <c r="A66" s="6"/>
      <c r="B66" s="6"/>
      <c r="C66" s="9">
        <v>6</v>
      </c>
      <c r="D66" s="10">
        <v>25.1163333333333</v>
      </c>
      <c r="E66" s="12">
        <f t="shared" si="58"/>
        <v>19.5555806451613</v>
      </c>
      <c r="F66" s="9" t="s">
        <v>109</v>
      </c>
      <c r="G66" s="6">
        <v>7</v>
      </c>
      <c r="H66" s="11">
        <f t="shared" si="67"/>
        <v>25.1163333333333</v>
      </c>
      <c r="I66" s="11">
        <f t="shared" si="48"/>
        <v>298.266333333333</v>
      </c>
      <c r="J66" s="11">
        <f t="shared" si="49"/>
        <v>0.350611878988385</v>
      </c>
      <c r="K66" s="11">
        <f t="shared" si="59"/>
        <v>137.97</v>
      </c>
      <c r="L66" s="11">
        <f t="shared" si="60"/>
        <v>1.3797</v>
      </c>
      <c r="M66" s="6" t="s">
        <v>109</v>
      </c>
      <c r="N66" s="6"/>
      <c r="O66" s="11">
        <f t="shared" si="61"/>
        <v>3.70717191491019</v>
      </c>
      <c r="P66" s="11">
        <f t="shared" si="50"/>
        <v>1.29977851081963</v>
      </c>
      <c r="Q66" s="15">
        <f t="shared" si="62"/>
        <v>0.129977851081963</v>
      </c>
      <c r="R66" s="11">
        <f t="shared" si="66"/>
        <v>0.13797</v>
      </c>
      <c r="S66" s="16">
        <f t="shared" si="51"/>
        <v>0.942073284641321</v>
      </c>
      <c r="T66" s="3">
        <v>0.01</v>
      </c>
      <c r="U66" s="17">
        <f t="shared" si="52"/>
        <v>0.00942073284641321</v>
      </c>
      <c r="V66" s="16"/>
      <c r="W66" s="3"/>
      <c r="X66" s="17"/>
      <c r="Y66" s="18">
        <v>0.04</v>
      </c>
      <c r="Z66" s="3">
        <v>0.06</v>
      </c>
      <c r="AA66" s="19">
        <f t="shared" si="53"/>
        <v>0.0024</v>
      </c>
      <c r="AB66" s="3">
        <v>0.015</v>
      </c>
      <c r="AC66" s="3">
        <v>0.63</v>
      </c>
      <c r="AD66" s="19">
        <f t="shared" si="54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5"/>
        <v>0.002</v>
      </c>
      <c r="AN66" s="3">
        <v>0.015</v>
      </c>
      <c r="AO66" s="3">
        <v>0.28</v>
      </c>
      <c r="AP66" s="3">
        <f t="shared" si="56"/>
        <v>0.0042</v>
      </c>
      <c r="AQ66" s="1">
        <f t="shared" si="63"/>
        <v>0.0274707328464132</v>
      </c>
      <c r="AR66" s="24">
        <f t="shared" si="64"/>
        <v>137.97</v>
      </c>
      <c r="AS66" s="1">
        <f t="shared" si="65"/>
        <v>0.1</v>
      </c>
      <c r="AT66" s="2">
        <f>$E$5/12</f>
        <v>0</v>
      </c>
      <c r="AU66" s="1">
        <f t="shared" si="57"/>
        <v>0</v>
      </c>
    </row>
    <row r="67" spans="1:47">
      <c r="A67" s="6"/>
      <c r="B67" s="6"/>
      <c r="C67" s="9">
        <v>7</v>
      </c>
      <c r="D67" s="10">
        <v>24.5753870967742</v>
      </c>
      <c r="E67" s="12">
        <f t="shared" si="58"/>
        <v>25.1163333333333</v>
      </c>
      <c r="F67" s="9" t="s">
        <v>109</v>
      </c>
      <c r="G67" s="6">
        <v>8</v>
      </c>
      <c r="H67" s="11">
        <f t="shared" si="67"/>
        <v>24.5753870967742</v>
      </c>
      <c r="I67" s="11">
        <f t="shared" si="48"/>
        <v>297.725387096774</v>
      </c>
      <c r="J67" s="11">
        <f t="shared" si="49"/>
        <v>0.330420759496127</v>
      </c>
      <c r="K67" s="11">
        <f t="shared" si="59"/>
        <v>137.97</v>
      </c>
      <c r="L67" s="11">
        <f t="shared" si="60"/>
        <v>1.3797</v>
      </c>
      <c r="M67" s="6" t="s">
        <v>109</v>
      </c>
      <c r="N67" s="6"/>
      <c r="O67" s="11">
        <f t="shared" si="61"/>
        <v>3.78709340409056</v>
      </c>
      <c r="P67" s="11">
        <f t="shared" si="50"/>
        <v>1.25133427886238</v>
      </c>
      <c r="Q67" s="15">
        <f t="shared" si="62"/>
        <v>0.125133427886238</v>
      </c>
      <c r="R67" s="11">
        <f t="shared" si="66"/>
        <v>0.13797</v>
      </c>
      <c r="S67" s="16">
        <f t="shared" si="51"/>
        <v>0.9069611356544</v>
      </c>
      <c r="T67" s="3">
        <v>0.01</v>
      </c>
      <c r="U67" s="17">
        <f t="shared" si="52"/>
        <v>0.009069611356544</v>
      </c>
      <c r="V67" s="16"/>
      <c r="W67" s="3"/>
      <c r="X67" s="17"/>
      <c r="Y67" s="18">
        <v>0.04</v>
      </c>
      <c r="Z67" s="3">
        <v>0.06</v>
      </c>
      <c r="AA67" s="19">
        <f t="shared" si="53"/>
        <v>0.0024</v>
      </c>
      <c r="AB67" s="3">
        <v>0.015</v>
      </c>
      <c r="AC67" s="3">
        <v>0.63</v>
      </c>
      <c r="AD67" s="19">
        <f t="shared" si="54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5"/>
        <v>0.002</v>
      </c>
      <c r="AN67" s="3">
        <v>0.015</v>
      </c>
      <c r="AO67" s="3">
        <v>0.28</v>
      </c>
      <c r="AP67" s="3">
        <f t="shared" si="56"/>
        <v>0.0042</v>
      </c>
      <c r="AQ67" s="1">
        <f t="shared" si="63"/>
        <v>0.027119611356544</v>
      </c>
      <c r="AR67" s="24">
        <f t="shared" si="64"/>
        <v>137.97</v>
      </c>
      <c r="AS67" s="1">
        <f t="shared" si="65"/>
        <v>0.1</v>
      </c>
      <c r="AT67" s="2">
        <f>$E$5/12</f>
        <v>0</v>
      </c>
      <c r="AU67" s="1">
        <f t="shared" si="57"/>
        <v>0</v>
      </c>
    </row>
    <row r="68" spans="1:47">
      <c r="A68" s="6"/>
      <c r="B68" s="6"/>
      <c r="C68" s="9">
        <v>8</v>
      </c>
      <c r="D68" s="10">
        <v>24.5443548387097</v>
      </c>
      <c r="E68" s="12">
        <f t="shared" si="58"/>
        <v>24.5753870967742</v>
      </c>
      <c r="F68" s="9" t="s">
        <v>109</v>
      </c>
      <c r="G68" s="6">
        <v>9</v>
      </c>
      <c r="H68" s="11">
        <f t="shared" si="67"/>
        <v>24.5443548387097</v>
      </c>
      <c r="I68" s="11">
        <f t="shared" si="48"/>
        <v>297.69435483871</v>
      </c>
      <c r="J68" s="11">
        <f t="shared" si="49"/>
        <v>0.329296232389039</v>
      </c>
      <c r="K68" s="11">
        <f t="shared" si="59"/>
        <v>137.97</v>
      </c>
      <c r="L68" s="11">
        <f t="shared" si="60"/>
        <v>1.3797</v>
      </c>
      <c r="M68" s="6" t="s">
        <v>109</v>
      </c>
      <c r="N68" s="6"/>
      <c r="O68" s="11">
        <f t="shared" si="61"/>
        <v>3.91545912522819</v>
      </c>
      <c r="P68" s="11">
        <f t="shared" si="50"/>
        <v>1.28934593801092</v>
      </c>
      <c r="Q68" s="15">
        <f t="shared" si="62"/>
        <v>0.128934593801092</v>
      </c>
      <c r="R68" s="11">
        <f t="shared" si="66"/>
        <v>0.13797</v>
      </c>
      <c r="S68" s="16">
        <f t="shared" si="51"/>
        <v>0.934511805472874</v>
      </c>
      <c r="T68" s="3">
        <v>0.01</v>
      </c>
      <c r="U68" s="17">
        <f t="shared" si="52"/>
        <v>0.00934511805472874</v>
      </c>
      <c r="V68" s="16"/>
      <c r="W68" s="3"/>
      <c r="X68" s="17"/>
      <c r="Y68" s="18">
        <v>0.04</v>
      </c>
      <c r="Z68" s="3">
        <v>0.06</v>
      </c>
      <c r="AA68" s="19">
        <f t="shared" si="53"/>
        <v>0.0024</v>
      </c>
      <c r="AB68" s="3">
        <v>0.015</v>
      </c>
      <c r="AC68" s="3">
        <v>0.63</v>
      </c>
      <c r="AD68" s="19">
        <f t="shared" si="54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5"/>
        <v>0.002</v>
      </c>
      <c r="AN68" s="3">
        <v>0.015</v>
      </c>
      <c r="AO68" s="3">
        <v>0.28</v>
      </c>
      <c r="AP68" s="3">
        <f t="shared" si="56"/>
        <v>0.0042</v>
      </c>
      <c r="AQ68" s="1">
        <f t="shared" si="63"/>
        <v>0.0273951180547287</v>
      </c>
      <c r="AR68" s="24">
        <f t="shared" si="64"/>
        <v>137.97</v>
      </c>
      <c r="AS68" s="1">
        <f t="shared" si="65"/>
        <v>0.1</v>
      </c>
      <c r="AT68" s="2">
        <f>$E$5/12</f>
        <v>0</v>
      </c>
      <c r="AU68" s="1">
        <f t="shared" si="57"/>
        <v>0</v>
      </c>
    </row>
    <row r="69" spans="1:47">
      <c r="A69" s="6"/>
      <c r="B69" s="6"/>
      <c r="C69" s="9">
        <v>9</v>
      </c>
      <c r="D69" s="10">
        <v>19.1473333333333</v>
      </c>
      <c r="E69" s="12">
        <f t="shared" si="58"/>
        <v>24.5443548387097</v>
      </c>
      <c r="F69" s="9" t="s">
        <v>109</v>
      </c>
      <c r="G69" s="6">
        <v>10</v>
      </c>
      <c r="H69" s="11">
        <f t="shared" si="67"/>
        <v>19.1473333333333</v>
      </c>
      <c r="I69" s="11">
        <f t="shared" si="48"/>
        <v>292.297333333333</v>
      </c>
      <c r="J69" s="11">
        <f t="shared" si="49"/>
        <v>0.180015801603705</v>
      </c>
      <c r="K69" s="11">
        <f t="shared" si="59"/>
        <v>137.97</v>
      </c>
      <c r="L69" s="11">
        <f t="shared" si="60"/>
        <v>1.3797</v>
      </c>
      <c r="M69" s="6" t="s">
        <v>109</v>
      </c>
      <c r="N69" s="6"/>
      <c r="O69" s="11">
        <f t="shared" si="61"/>
        <v>4.00581318721726</v>
      </c>
      <c r="P69" s="11">
        <f t="shared" si="50"/>
        <v>0.721109671971606</v>
      </c>
      <c r="Q69" s="15">
        <f t="shared" si="62"/>
        <v>0.0721109671971606</v>
      </c>
      <c r="R69" s="11">
        <f t="shared" si="66"/>
        <v>0.13797</v>
      </c>
      <c r="S69" s="16">
        <f t="shared" si="51"/>
        <v>0.522656861616008</v>
      </c>
      <c r="T69" s="3">
        <v>0.01</v>
      </c>
      <c r="U69" s="17">
        <f t="shared" si="52"/>
        <v>0.00522656861616008</v>
      </c>
      <c r="V69" s="16"/>
      <c r="W69" s="3"/>
      <c r="X69" s="17"/>
      <c r="Y69" s="18">
        <v>0.02</v>
      </c>
      <c r="Z69" s="3">
        <v>0.06</v>
      </c>
      <c r="AA69" s="19">
        <f t="shared" si="53"/>
        <v>0.0012</v>
      </c>
      <c r="AB69" s="3">
        <v>0.01</v>
      </c>
      <c r="AC69" s="3">
        <v>0.63</v>
      </c>
      <c r="AD69" s="19">
        <f t="shared" si="54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5"/>
        <v>0.002</v>
      </c>
      <c r="AN69" s="3">
        <v>0.01</v>
      </c>
      <c r="AO69" s="3">
        <v>0.28</v>
      </c>
      <c r="AP69" s="3">
        <f t="shared" si="56"/>
        <v>0.0028</v>
      </c>
      <c r="AQ69" s="1">
        <f t="shared" si="63"/>
        <v>0.0175265686161601</v>
      </c>
      <c r="AR69" s="24">
        <f t="shared" si="64"/>
        <v>137.97</v>
      </c>
      <c r="AS69" s="1">
        <f t="shared" si="65"/>
        <v>0.1</v>
      </c>
      <c r="AT69" s="2">
        <f>$E$5/12</f>
        <v>0</v>
      </c>
      <c r="AU69" s="1">
        <f t="shared" si="57"/>
        <v>0</v>
      </c>
    </row>
    <row r="70" spans="1:47">
      <c r="A70" s="6"/>
      <c r="B70" s="6"/>
      <c r="C70" s="9">
        <v>10</v>
      </c>
      <c r="D70" s="10">
        <v>10.9963548387097</v>
      </c>
      <c r="E70" s="12">
        <f t="shared" si="58"/>
        <v>19.1473333333333</v>
      </c>
      <c r="F70" s="9" t="s">
        <v>109</v>
      </c>
      <c r="G70" s="6">
        <v>11</v>
      </c>
      <c r="H70" s="11">
        <f t="shared" si="67"/>
        <v>10.9963548387097</v>
      </c>
      <c r="I70" s="11">
        <f t="shared" si="48"/>
        <v>284.14635483871</v>
      </c>
      <c r="J70" s="11">
        <f t="shared" si="49"/>
        <v>0.0692333924806547</v>
      </c>
      <c r="K70" s="11">
        <f t="shared" si="59"/>
        <v>137.97</v>
      </c>
      <c r="L70" s="11">
        <f t="shared" si="60"/>
        <v>1.3797</v>
      </c>
      <c r="M70" s="6" t="s">
        <v>111</v>
      </c>
      <c r="N70" s="11">
        <f>(O69-P69)*$C$24/100</f>
        <v>3.12046833948337</v>
      </c>
      <c r="O70" s="11">
        <f t="shared" si="61"/>
        <v>1.54393517576228</v>
      </c>
      <c r="P70" s="11">
        <f t="shared" si="50"/>
        <v>0.106891869988239</v>
      </c>
      <c r="Q70" s="15">
        <f t="shared" si="62"/>
        <v>0.0106891869988239</v>
      </c>
      <c r="R70" s="11">
        <f t="shared" si="66"/>
        <v>0.13797</v>
      </c>
      <c r="S70" s="16">
        <f t="shared" si="51"/>
        <v>0.0774747191333179</v>
      </c>
      <c r="T70" s="3">
        <v>0.01</v>
      </c>
      <c r="U70" s="17">
        <f t="shared" si="52"/>
        <v>0.000774747191333179</v>
      </c>
      <c r="V70" s="16"/>
      <c r="W70" s="3"/>
      <c r="X70" s="17"/>
      <c r="Y70" s="18">
        <v>0.02</v>
      </c>
      <c r="Z70" s="3">
        <v>0.06</v>
      </c>
      <c r="AA70" s="19">
        <f t="shared" si="53"/>
        <v>0.0012</v>
      </c>
      <c r="AB70" s="3">
        <v>0.01</v>
      </c>
      <c r="AC70" s="3">
        <v>0.63</v>
      </c>
      <c r="AD70" s="19">
        <f t="shared" si="54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5"/>
        <v>0.002</v>
      </c>
      <c r="AN70" s="3">
        <v>0.01</v>
      </c>
      <c r="AO70" s="3">
        <v>0.28</v>
      </c>
      <c r="AP70" s="3">
        <f t="shared" si="56"/>
        <v>0.0028</v>
      </c>
      <c r="AQ70" s="1">
        <f t="shared" si="63"/>
        <v>0.0130747471913332</v>
      </c>
      <c r="AR70" s="24">
        <f t="shared" si="64"/>
        <v>137.97</v>
      </c>
      <c r="AS70" s="1">
        <f t="shared" si="65"/>
        <v>0.1</v>
      </c>
      <c r="AT70" s="2">
        <f>$E$5/12</f>
        <v>0</v>
      </c>
      <c r="AU70" s="1">
        <f t="shared" si="57"/>
        <v>0</v>
      </c>
    </row>
    <row r="71" spans="1:48">
      <c r="A71" s="6"/>
      <c r="B71" s="6"/>
      <c r="C71" s="9">
        <v>11</v>
      </c>
      <c r="D71" s="10">
        <v>3.50916666666667</v>
      </c>
      <c r="E71" s="12">
        <f t="shared" si="58"/>
        <v>10.9963548387097</v>
      </c>
      <c r="F71" s="9" t="s">
        <v>111</v>
      </c>
      <c r="G71" s="6">
        <v>12</v>
      </c>
      <c r="H71" s="11">
        <f t="shared" si="67"/>
        <v>3.50916666666667</v>
      </c>
      <c r="I71" s="11">
        <f t="shared" si="48"/>
        <v>276.659166666667</v>
      </c>
      <c r="J71" s="11">
        <f t="shared" si="49"/>
        <v>0.0273885606695737</v>
      </c>
      <c r="K71" s="11">
        <f t="shared" si="59"/>
        <v>137.97</v>
      </c>
      <c r="L71" s="11">
        <f t="shared" si="60"/>
        <v>1.3797</v>
      </c>
      <c r="M71" s="6" t="s">
        <v>109</v>
      </c>
      <c r="N71" s="6"/>
      <c r="O71" s="11">
        <f t="shared" si="61"/>
        <v>2.81674330577404</v>
      </c>
      <c r="P71" s="11">
        <f t="shared" si="50"/>
        <v>0.0771465449208081</v>
      </c>
      <c r="Q71" s="15">
        <f t="shared" si="62"/>
        <v>0.00771465449208081</v>
      </c>
      <c r="R71" s="11">
        <f t="shared" si="66"/>
        <v>0.13797</v>
      </c>
      <c r="S71" s="16">
        <f t="shared" si="51"/>
        <v>0.0559154489532566</v>
      </c>
      <c r="T71" s="3">
        <v>0.01</v>
      </c>
      <c r="U71" s="17">
        <f t="shared" si="52"/>
        <v>0.000559154489532566</v>
      </c>
      <c r="V71" s="16"/>
      <c r="W71" s="3"/>
      <c r="X71" s="17"/>
      <c r="Y71" s="18">
        <v>0.02</v>
      </c>
      <c r="Z71" s="3">
        <v>0.06</v>
      </c>
      <c r="AA71" s="19">
        <f t="shared" si="53"/>
        <v>0.0012</v>
      </c>
      <c r="AB71" s="3">
        <v>0.01</v>
      </c>
      <c r="AC71" s="3">
        <v>0.63</v>
      </c>
      <c r="AD71" s="19">
        <f t="shared" si="54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5"/>
        <v>0.002</v>
      </c>
      <c r="AN71" s="3">
        <v>0.01</v>
      </c>
      <c r="AO71" s="3">
        <v>0.28</v>
      </c>
      <c r="AP71" s="3">
        <f t="shared" si="56"/>
        <v>0.0028</v>
      </c>
      <c r="AQ71" s="1">
        <f t="shared" si="63"/>
        <v>0.0128591544895326</v>
      </c>
      <c r="AR71" s="24">
        <f t="shared" si="64"/>
        <v>137.97</v>
      </c>
      <c r="AS71" s="1">
        <f t="shared" si="65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pans="1:19">
      <c r="A72" s="6"/>
      <c r="B72" s="6"/>
      <c r="C72" s="9">
        <v>12</v>
      </c>
      <c r="D72" s="10">
        <v>-5.42074193548387</v>
      </c>
      <c r="E72" s="12">
        <f t="shared" si="58"/>
        <v>3.50916666666667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4" spans="19:42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</row>
    <row r="75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pans="1:47">
      <c r="A76" s="6" t="s">
        <v>107</v>
      </c>
      <c r="B76" s="6">
        <v>93.9145</v>
      </c>
      <c r="C76" s="9" t="s">
        <v>108</v>
      </c>
      <c r="D76" s="9">
        <v>-5.18</v>
      </c>
      <c r="E76" s="9"/>
      <c r="F76" s="9"/>
      <c r="G76" s="6">
        <v>1</v>
      </c>
      <c r="H76" s="11">
        <v>1</v>
      </c>
      <c r="I76" s="11">
        <f t="shared" ref="I76:I87" si="68">H76+273.15</f>
        <v>274.15</v>
      </c>
      <c r="J76" s="11">
        <f t="shared" ref="J76:J87" si="69">EXP(($C$18*(I76-$C$16))/($C$19*I76*$C$16))</f>
        <v>0.0198461430441487</v>
      </c>
      <c r="K76" s="11">
        <f>$B$76/12</f>
        <v>7.82620833333333</v>
      </c>
      <c r="L76" s="11">
        <f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70">O76*J76</f>
        <v>0.00155320050076642</v>
      </c>
      <c r="Q76" s="15">
        <f>P76*$B$78</f>
        <v>0.000201916065099634</v>
      </c>
      <c r="R76" s="11">
        <f>L76*$B$78</f>
        <v>0.0101740708333333</v>
      </c>
      <c r="S76" s="16">
        <f t="shared" ref="S76:S87" si="71">Q76/R76</f>
        <v>0.0198461430441488</v>
      </c>
      <c r="T76" s="3">
        <v>0.01</v>
      </c>
      <c r="U76" s="17">
        <f t="shared" ref="U76:U87" si="72">S76*T76</f>
        <v>0.000198461430441488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>(AP76+AM76+AD76+AA76+U76+X76+AG76+AJ76)</f>
        <v>0.0117984614304415</v>
      </c>
      <c r="AR76" s="24">
        <f>$B$76/12</f>
        <v>7.82620833333333</v>
      </c>
      <c r="AS76" s="1">
        <f>$B$78</f>
        <v>0.13</v>
      </c>
      <c r="AT76" s="2">
        <f t="shared" ref="AT76:AT87" si="76">$E$8/12</f>
        <v>1.93333333333333</v>
      </c>
      <c r="AU76" s="1">
        <f t="shared" ref="AU76:AU87" si="77">AT76*10000*AS76*0.67*AR76*AQ76</f>
        <v>155.489717895479</v>
      </c>
    </row>
    <row r="77" spans="1:47">
      <c r="A77" s="6" t="s">
        <v>110</v>
      </c>
      <c r="B77" s="6">
        <v>1</v>
      </c>
      <c r="C77" s="9">
        <v>1</v>
      </c>
      <c r="D77" s="10">
        <v>-4.07303225806452</v>
      </c>
      <c r="E77" s="12">
        <f t="shared" ref="E77:E88" si="78">D76</f>
        <v>-5.18</v>
      </c>
      <c r="F77" s="9" t="s">
        <v>109</v>
      </c>
      <c r="G77" s="6">
        <v>2</v>
      </c>
      <c r="H77" s="11">
        <v>1</v>
      </c>
      <c r="I77" s="11">
        <f t="shared" si="68"/>
        <v>274.15</v>
      </c>
      <c r="J77" s="11">
        <f t="shared" si="69"/>
        <v>0.0198461430441487</v>
      </c>
      <c r="K77" s="11">
        <f t="shared" ref="K77:K87" si="79">$B$76/12</f>
        <v>7.82620833333333</v>
      </c>
      <c r="L77" s="11">
        <f t="shared" ref="L77:L87" si="80">K77*$B$77/100</f>
        <v>0.0782620833333333</v>
      </c>
      <c r="M77" s="6" t="s">
        <v>109</v>
      </c>
      <c r="N77" s="6"/>
      <c r="O77" s="11">
        <f t="shared" ref="O77:O87" si="81">L77+O76-P76-N77</f>
        <v>0.1549709661659</v>
      </c>
      <c r="P77" s="11">
        <f t="shared" si="70"/>
        <v>0.00307557596221838</v>
      </c>
      <c r="Q77" s="15">
        <f t="shared" ref="Q77:Q87" si="82">P77*$B$78</f>
        <v>0.00039982487508839</v>
      </c>
      <c r="R77" s="11">
        <f t="shared" ref="R77:R87" si="83">L77*$B$78</f>
        <v>0.0101740708333333</v>
      </c>
      <c r="S77" s="16">
        <f t="shared" si="71"/>
        <v>0.0392984166945687</v>
      </c>
      <c r="T77" s="3">
        <v>0.01</v>
      </c>
      <c r="U77" s="17">
        <f t="shared" si="72"/>
        <v>0.000392984166945687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ref="AQ77:AQ87" si="84">(AP77+AM77+AD77+AA77+U77+X77+AG77+AJ77)</f>
        <v>0.0119929841669457</v>
      </c>
      <c r="AR77" s="24">
        <f t="shared" ref="AR77:AR87" si="85">$B$76/12</f>
        <v>7.82620833333333</v>
      </c>
      <c r="AS77" s="1">
        <f t="shared" ref="AS77:AS87" si="86">$B$78</f>
        <v>0.13</v>
      </c>
      <c r="AT77" s="2">
        <f t="shared" si="76"/>
        <v>1.93333333333333</v>
      </c>
      <c r="AU77" s="1">
        <f t="shared" si="77"/>
        <v>158.053296680867</v>
      </c>
    </row>
    <row r="78" spans="1:47">
      <c r="A78" s="6" t="s">
        <v>72</v>
      </c>
      <c r="B78" s="6">
        <v>0.13</v>
      </c>
      <c r="C78" s="9">
        <v>2</v>
      </c>
      <c r="D78" s="10">
        <v>-0.440137931034483</v>
      </c>
      <c r="E78" s="12">
        <f t="shared" si="78"/>
        <v>-4.07303225806452</v>
      </c>
      <c r="F78" s="9" t="s">
        <v>109</v>
      </c>
      <c r="G78" s="6">
        <v>3</v>
      </c>
      <c r="H78" s="11">
        <v>1</v>
      </c>
      <c r="I78" s="11">
        <f t="shared" si="68"/>
        <v>274.15</v>
      </c>
      <c r="J78" s="11">
        <f t="shared" si="69"/>
        <v>0.0198461430441487</v>
      </c>
      <c r="K78" s="11">
        <f t="shared" si="79"/>
        <v>7.82620833333333</v>
      </c>
      <c r="L78" s="11">
        <f t="shared" si="80"/>
        <v>0.0782620833333333</v>
      </c>
      <c r="M78" s="6" t="s">
        <v>109</v>
      </c>
      <c r="N78" s="6"/>
      <c r="O78" s="11">
        <f t="shared" si="81"/>
        <v>0.230157473537015</v>
      </c>
      <c r="P78" s="11">
        <f t="shared" si="70"/>
        <v>0.00456773814249547</v>
      </c>
      <c r="Q78" s="15">
        <f t="shared" si="82"/>
        <v>0.000593805958524411</v>
      </c>
      <c r="R78" s="11">
        <f t="shared" si="83"/>
        <v>0.0101740708333333</v>
      </c>
      <c r="S78" s="16">
        <f t="shared" si="71"/>
        <v>0.0583646377395885</v>
      </c>
      <c r="T78" s="3">
        <v>0.01</v>
      </c>
      <c r="U78" s="17">
        <f t="shared" si="72"/>
        <v>0.000583646377395885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84"/>
        <v>0.0121836463773959</v>
      </c>
      <c r="AR78" s="24">
        <f t="shared" si="85"/>
        <v>7.82620833333333</v>
      </c>
      <c r="AS78" s="1">
        <f t="shared" si="86"/>
        <v>0.13</v>
      </c>
      <c r="AT78" s="2">
        <f t="shared" si="76"/>
        <v>1.93333333333333</v>
      </c>
      <c r="AU78" s="1">
        <f t="shared" si="77"/>
        <v>160.565998314975</v>
      </c>
    </row>
    <row r="79" spans="1:47">
      <c r="A79" s="6"/>
      <c r="B79" s="6"/>
      <c r="C79" s="9">
        <v>3</v>
      </c>
      <c r="D79" s="10">
        <v>6.64535483870968</v>
      </c>
      <c r="E79" s="12">
        <f t="shared" si="78"/>
        <v>-0.440137931034483</v>
      </c>
      <c r="F79" s="9" t="s">
        <v>109</v>
      </c>
      <c r="G79" s="6">
        <v>4</v>
      </c>
      <c r="H79" s="11">
        <f t="shared" ref="H76:H87" si="87">E80</f>
        <v>6.64535483870968</v>
      </c>
      <c r="I79" s="11">
        <f t="shared" si="68"/>
        <v>279.79535483871</v>
      </c>
      <c r="J79" s="11">
        <f t="shared" si="69"/>
        <v>0.0406342815789038</v>
      </c>
      <c r="K79" s="11">
        <f t="shared" si="79"/>
        <v>7.82620833333333</v>
      </c>
      <c r="L79" s="11">
        <f t="shared" si="80"/>
        <v>0.0782620833333333</v>
      </c>
      <c r="M79" s="6" t="s">
        <v>109</v>
      </c>
      <c r="N79" s="6"/>
      <c r="O79" s="11">
        <f t="shared" si="81"/>
        <v>0.303851818727853</v>
      </c>
      <c r="P79" s="11">
        <f t="shared" si="70"/>
        <v>0.0123468003604496</v>
      </c>
      <c r="Q79" s="15">
        <f t="shared" si="82"/>
        <v>0.00160508404685845</v>
      </c>
      <c r="R79" s="11">
        <f t="shared" si="83"/>
        <v>0.0101740708333333</v>
      </c>
      <c r="S79" s="16">
        <f t="shared" si="71"/>
        <v>0.157762224497171</v>
      </c>
      <c r="T79" s="3">
        <v>0.01</v>
      </c>
      <c r="U79" s="17">
        <f t="shared" si="72"/>
        <v>0.00157762224497171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84"/>
        <v>0.0131776222449717</v>
      </c>
      <c r="AR79" s="24">
        <f t="shared" si="85"/>
        <v>7.82620833333333</v>
      </c>
      <c r="AS79" s="1">
        <f t="shared" si="86"/>
        <v>0.13</v>
      </c>
      <c r="AT79" s="2">
        <f t="shared" si="76"/>
        <v>1.93333333333333</v>
      </c>
      <c r="AU79" s="1">
        <f t="shared" si="77"/>
        <v>173.665420485862</v>
      </c>
    </row>
    <row r="80" spans="1:47">
      <c r="A80" s="6"/>
      <c r="B80" s="6"/>
      <c r="C80" s="9">
        <v>4</v>
      </c>
      <c r="D80" s="10">
        <v>13.2266</v>
      </c>
      <c r="E80" s="12">
        <f t="shared" si="78"/>
        <v>6.64535483870968</v>
      </c>
      <c r="F80" s="9" t="s">
        <v>109</v>
      </c>
      <c r="G80" s="6">
        <v>5</v>
      </c>
      <c r="H80" s="11">
        <f t="shared" si="87"/>
        <v>13.2266</v>
      </c>
      <c r="I80" s="11">
        <f t="shared" si="68"/>
        <v>286.3766</v>
      </c>
      <c r="J80" s="11">
        <f t="shared" si="69"/>
        <v>0.0904092454982749</v>
      </c>
      <c r="K80" s="11">
        <f t="shared" si="79"/>
        <v>7.82620833333333</v>
      </c>
      <c r="L80" s="11">
        <f t="shared" si="80"/>
        <v>0.0782620833333333</v>
      </c>
      <c r="M80" s="6" t="s">
        <v>111</v>
      </c>
      <c r="N80" s="11">
        <f>(O79-P79)*$C$24/100</f>
        <v>0.276929767449033</v>
      </c>
      <c r="O80" s="11">
        <f t="shared" si="81"/>
        <v>0.0928373342517035</v>
      </c>
      <c r="P80" s="11">
        <f t="shared" si="70"/>
        <v>0.00839335334376766</v>
      </c>
      <c r="Q80" s="15">
        <f t="shared" si="82"/>
        <v>0.0010911359346898</v>
      </c>
      <c r="R80" s="11">
        <f t="shared" si="83"/>
        <v>0.0101740708333333</v>
      </c>
      <c r="S80" s="16">
        <f t="shared" si="71"/>
        <v>0.107246740519528</v>
      </c>
      <c r="T80" s="3">
        <v>0.01</v>
      </c>
      <c r="U80" s="17">
        <f t="shared" si="72"/>
        <v>0.00107246740519528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84"/>
        <v>0.0201724674051953</v>
      </c>
      <c r="AR80" s="24">
        <f t="shared" si="85"/>
        <v>7.82620833333333</v>
      </c>
      <c r="AS80" s="1">
        <f t="shared" si="86"/>
        <v>0.13</v>
      </c>
      <c r="AT80" s="2">
        <f t="shared" si="76"/>
        <v>1.93333333333333</v>
      </c>
      <c r="AU80" s="1">
        <f t="shared" si="77"/>
        <v>265.849177418737</v>
      </c>
    </row>
    <row r="81" spans="1:47">
      <c r="A81" s="6"/>
      <c r="B81" s="6"/>
      <c r="C81" s="9">
        <v>5</v>
      </c>
      <c r="D81" s="10">
        <v>19.5555806451613</v>
      </c>
      <c r="E81" s="12">
        <f t="shared" si="78"/>
        <v>13.2266</v>
      </c>
      <c r="F81" s="9" t="s">
        <v>111</v>
      </c>
      <c r="G81" s="6">
        <v>6</v>
      </c>
      <c r="H81" s="11">
        <f t="shared" si="87"/>
        <v>19.5555806451613</v>
      </c>
      <c r="I81" s="11">
        <f t="shared" si="68"/>
        <v>292.705580645161</v>
      </c>
      <c r="J81" s="11">
        <f t="shared" si="69"/>
        <v>0.188576746183937</v>
      </c>
      <c r="K81" s="11">
        <f t="shared" si="79"/>
        <v>7.82620833333333</v>
      </c>
      <c r="L81" s="11">
        <f t="shared" si="80"/>
        <v>0.0782620833333333</v>
      </c>
      <c r="M81" s="6" t="s">
        <v>109</v>
      </c>
      <c r="N81" s="6"/>
      <c r="O81" s="11">
        <f t="shared" si="81"/>
        <v>0.162706064241269</v>
      </c>
      <c r="P81" s="11">
        <f t="shared" si="70"/>
        <v>0.0306825801790132</v>
      </c>
      <c r="Q81" s="15">
        <f t="shared" si="82"/>
        <v>0.00398873542327171</v>
      </c>
      <c r="R81" s="11">
        <f t="shared" si="83"/>
        <v>0.0101740708333333</v>
      </c>
      <c r="S81" s="16">
        <f t="shared" si="71"/>
        <v>0.392049110784979</v>
      </c>
      <c r="T81" s="3">
        <v>0.01</v>
      </c>
      <c r="U81" s="17">
        <f t="shared" si="72"/>
        <v>0.00392049110784979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84"/>
        <v>0.0230204911078498</v>
      </c>
      <c r="AR81" s="24">
        <f t="shared" si="85"/>
        <v>7.82620833333333</v>
      </c>
      <c r="AS81" s="1">
        <f t="shared" si="86"/>
        <v>0.13</v>
      </c>
      <c r="AT81" s="2">
        <f t="shared" si="76"/>
        <v>1.93333333333333</v>
      </c>
      <c r="AU81" s="1">
        <f t="shared" si="77"/>
        <v>303.382749460835</v>
      </c>
    </row>
    <row r="82" spans="1:47">
      <c r="A82" s="6"/>
      <c r="B82" s="6"/>
      <c r="C82" s="9">
        <v>6</v>
      </c>
      <c r="D82" s="10">
        <v>25.1163333333333</v>
      </c>
      <c r="E82" s="12">
        <f t="shared" si="78"/>
        <v>19.5555806451613</v>
      </c>
      <c r="F82" s="9" t="s">
        <v>109</v>
      </c>
      <c r="G82" s="6">
        <v>7</v>
      </c>
      <c r="H82" s="11">
        <f t="shared" si="87"/>
        <v>25.1163333333333</v>
      </c>
      <c r="I82" s="11">
        <f t="shared" si="68"/>
        <v>298.266333333333</v>
      </c>
      <c r="J82" s="11">
        <f t="shared" si="69"/>
        <v>0.350611878988385</v>
      </c>
      <c r="K82" s="11">
        <f t="shared" si="79"/>
        <v>7.82620833333333</v>
      </c>
      <c r="L82" s="11">
        <f t="shared" si="80"/>
        <v>0.0782620833333333</v>
      </c>
      <c r="M82" s="6" t="s">
        <v>109</v>
      </c>
      <c r="N82" s="6"/>
      <c r="O82" s="11">
        <f t="shared" si="81"/>
        <v>0.210285567395589</v>
      </c>
      <c r="P82" s="11">
        <f t="shared" si="70"/>
        <v>0.0737286179087061</v>
      </c>
      <c r="Q82" s="15">
        <f t="shared" si="82"/>
        <v>0.0095847203281318</v>
      </c>
      <c r="R82" s="11">
        <f t="shared" si="83"/>
        <v>0.0101740708333333</v>
      </c>
      <c r="S82" s="16">
        <f t="shared" si="71"/>
        <v>0.942073284641324</v>
      </c>
      <c r="T82" s="3">
        <v>0.01</v>
      </c>
      <c r="U82" s="17">
        <f t="shared" si="72"/>
        <v>0.00942073284641324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84"/>
        <v>0.0285207328464132</v>
      </c>
      <c r="AR82" s="24">
        <f t="shared" si="85"/>
        <v>7.82620833333333</v>
      </c>
      <c r="AS82" s="1">
        <f t="shared" si="86"/>
        <v>0.13</v>
      </c>
      <c r="AT82" s="2">
        <f t="shared" si="76"/>
        <v>1.93333333333333</v>
      </c>
      <c r="AU82" s="1">
        <f t="shared" si="77"/>
        <v>375.869407261789</v>
      </c>
    </row>
    <row r="83" spans="1:47">
      <c r="A83" s="6"/>
      <c r="B83" s="6"/>
      <c r="C83" s="9">
        <v>7</v>
      </c>
      <c r="D83" s="10">
        <v>24.5753870967742</v>
      </c>
      <c r="E83" s="12">
        <f t="shared" si="78"/>
        <v>25.1163333333333</v>
      </c>
      <c r="F83" s="9" t="s">
        <v>109</v>
      </c>
      <c r="G83" s="6">
        <v>8</v>
      </c>
      <c r="H83" s="11">
        <f t="shared" si="87"/>
        <v>24.5753870967742</v>
      </c>
      <c r="I83" s="11">
        <f t="shared" si="68"/>
        <v>297.725387096774</v>
      </c>
      <c r="J83" s="11">
        <f t="shared" si="69"/>
        <v>0.330420759496127</v>
      </c>
      <c r="K83" s="11">
        <f t="shared" si="79"/>
        <v>7.82620833333333</v>
      </c>
      <c r="L83" s="11">
        <f t="shared" si="80"/>
        <v>0.0782620833333333</v>
      </c>
      <c r="M83" s="6" t="s">
        <v>109</v>
      </c>
      <c r="N83" s="6"/>
      <c r="O83" s="11">
        <f t="shared" si="81"/>
        <v>0.214819032820216</v>
      </c>
      <c r="P83" s="11">
        <f t="shared" si="70"/>
        <v>0.0709806679786793</v>
      </c>
      <c r="Q83" s="15">
        <f t="shared" si="82"/>
        <v>0.00922748683722831</v>
      </c>
      <c r="R83" s="11">
        <f t="shared" si="83"/>
        <v>0.0101740708333333</v>
      </c>
      <c r="S83" s="16">
        <f t="shared" si="71"/>
        <v>0.906961135654403</v>
      </c>
      <c r="T83" s="3">
        <v>0.01</v>
      </c>
      <c r="U83" s="17">
        <f t="shared" si="72"/>
        <v>0.00906961135654403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84"/>
        <v>0.028169611356544</v>
      </c>
      <c r="AR83" s="24">
        <f t="shared" si="85"/>
        <v>7.82620833333333</v>
      </c>
      <c r="AS83" s="1">
        <f t="shared" si="86"/>
        <v>0.13</v>
      </c>
      <c r="AT83" s="2">
        <f t="shared" si="76"/>
        <v>1.93333333333333</v>
      </c>
      <c r="AU83" s="1">
        <f t="shared" si="77"/>
        <v>371.242042776286</v>
      </c>
    </row>
    <row r="84" spans="1:47">
      <c r="A84" s="6"/>
      <c r="B84" s="6"/>
      <c r="C84" s="9">
        <v>8</v>
      </c>
      <c r="D84" s="10">
        <v>24.5443548387097</v>
      </c>
      <c r="E84" s="12">
        <f t="shared" si="78"/>
        <v>24.5753870967742</v>
      </c>
      <c r="F84" s="9" t="s">
        <v>109</v>
      </c>
      <c r="G84" s="6">
        <v>9</v>
      </c>
      <c r="H84" s="11">
        <f t="shared" si="87"/>
        <v>24.5443548387097</v>
      </c>
      <c r="I84" s="11">
        <f t="shared" si="68"/>
        <v>297.69435483871</v>
      </c>
      <c r="J84" s="11">
        <f t="shared" si="69"/>
        <v>0.329296232389039</v>
      </c>
      <c r="K84" s="11">
        <f t="shared" si="79"/>
        <v>7.82620833333333</v>
      </c>
      <c r="L84" s="11">
        <f t="shared" si="80"/>
        <v>0.0782620833333333</v>
      </c>
      <c r="M84" s="6" t="s">
        <v>109</v>
      </c>
      <c r="N84" s="6"/>
      <c r="O84" s="11">
        <f t="shared" si="81"/>
        <v>0.22210044817487</v>
      </c>
      <c r="P84" s="11">
        <f t="shared" si="70"/>
        <v>0.0731368407959019</v>
      </c>
      <c r="Q84" s="15">
        <f t="shared" si="82"/>
        <v>0.00950778930346724</v>
      </c>
      <c r="R84" s="11">
        <f t="shared" si="83"/>
        <v>0.0101740708333333</v>
      </c>
      <c r="S84" s="16">
        <f t="shared" si="71"/>
        <v>0.934511805472877</v>
      </c>
      <c r="T84" s="3">
        <v>0.01</v>
      </c>
      <c r="U84" s="17">
        <f t="shared" si="72"/>
        <v>0.00934511805472877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84"/>
        <v>0.0284451180547288</v>
      </c>
      <c r="AR84" s="24">
        <f t="shared" si="85"/>
        <v>7.82620833333333</v>
      </c>
      <c r="AS84" s="1">
        <f t="shared" si="86"/>
        <v>0.13</v>
      </c>
      <c r="AT84" s="2">
        <f t="shared" si="76"/>
        <v>1.93333333333333</v>
      </c>
      <c r="AU84" s="1">
        <f t="shared" si="77"/>
        <v>374.872894055634</v>
      </c>
    </row>
    <row r="85" spans="1:47">
      <c r="A85" s="6"/>
      <c r="B85" s="6"/>
      <c r="C85" s="9">
        <v>9</v>
      </c>
      <c r="D85" s="10">
        <v>19.1473333333333</v>
      </c>
      <c r="E85" s="12">
        <f t="shared" si="78"/>
        <v>24.5443548387097</v>
      </c>
      <c r="F85" s="9" t="s">
        <v>109</v>
      </c>
      <c r="G85" s="6">
        <v>10</v>
      </c>
      <c r="H85" s="11">
        <f t="shared" si="87"/>
        <v>19.1473333333333</v>
      </c>
      <c r="I85" s="11">
        <f t="shared" si="68"/>
        <v>292.297333333333</v>
      </c>
      <c r="J85" s="11">
        <f t="shared" si="69"/>
        <v>0.180015801603705</v>
      </c>
      <c r="K85" s="11">
        <f t="shared" si="79"/>
        <v>7.82620833333333</v>
      </c>
      <c r="L85" s="11">
        <f t="shared" si="80"/>
        <v>0.0782620833333333</v>
      </c>
      <c r="M85" s="6" t="s">
        <v>109</v>
      </c>
      <c r="N85" s="6"/>
      <c r="O85" s="11">
        <f t="shared" si="81"/>
        <v>0.227225690712302</v>
      </c>
      <c r="P85" s="11">
        <f t="shared" si="70"/>
        <v>0.0409042148585305</v>
      </c>
      <c r="Q85" s="15">
        <f t="shared" si="82"/>
        <v>0.00531754793160896</v>
      </c>
      <c r="R85" s="11">
        <f t="shared" si="83"/>
        <v>0.0101740708333333</v>
      </c>
      <c r="S85" s="16">
        <f t="shared" si="71"/>
        <v>0.522656861616009</v>
      </c>
      <c r="T85" s="3">
        <v>0.01</v>
      </c>
      <c r="U85" s="17">
        <f t="shared" si="72"/>
        <v>0.00522656861616009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84"/>
        <v>0.0168265686161601</v>
      </c>
      <c r="AR85" s="24">
        <f t="shared" si="85"/>
        <v>7.82620833333333</v>
      </c>
      <c r="AS85" s="1">
        <f t="shared" si="86"/>
        <v>0.13</v>
      </c>
      <c r="AT85" s="2">
        <f t="shared" si="76"/>
        <v>1.93333333333333</v>
      </c>
      <c r="AU85" s="1">
        <f t="shared" si="77"/>
        <v>221.754202672997</v>
      </c>
    </row>
    <row r="86" spans="1:47">
      <c r="A86" s="6"/>
      <c r="B86" s="6"/>
      <c r="C86" s="9">
        <v>10</v>
      </c>
      <c r="D86" s="10">
        <v>10.9963548387097</v>
      </c>
      <c r="E86" s="12">
        <f t="shared" si="78"/>
        <v>19.1473333333333</v>
      </c>
      <c r="F86" s="9" t="s">
        <v>109</v>
      </c>
      <c r="G86" s="6">
        <v>11</v>
      </c>
      <c r="H86" s="11">
        <f t="shared" si="87"/>
        <v>10.9963548387097</v>
      </c>
      <c r="I86" s="11">
        <f t="shared" si="68"/>
        <v>284.14635483871</v>
      </c>
      <c r="J86" s="11">
        <f t="shared" si="69"/>
        <v>0.0692333924806547</v>
      </c>
      <c r="K86" s="11">
        <f t="shared" si="79"/>
        <v>7.82620833333333</v>
      </c>
      <c r="L86" s="11">
        <f t="shared" si="80"/>
        <v>0.0782620833333333</v>
      </c>
      <c r="M86" s="6" t="s">
        <v>111</v>
      </c>
      <c r="N86" s="11">
        <f>(O85-P85)*$C$24/100</f>
        <v>0.177005402061083</v>
      </c>
      <c r="O86" s="11">
        <f t="shared" si="81"/>
        <v>0.0875781571260219</v>
      </c>
      <c r="P86" s="11">
        <f t="shared" si="70"/>
        <v>0.00606333292503832</v>
      </c>
      <c r="Q86" s="15">
        <f t="shared" si="82"/>
        <v>0.000788233280254982</v>
      </c>
      <c r="R86" s="11">
        <f t="shared" si="83"/>
        <v>0.0101740708333333</v>
      </c>
      <c r="S86" s="16">
        <f t="shared" si="71"/>
        <v>0.0774747191333182</v>
      </c>
      <c r="T86" s="3">
        <v>0.01</v>
      </c>
      <c r="U86" s="17">
        <f t="shared" si="72"/>
        <v>0.000774747191333182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84"/>
        <v>0.0123747471913332</v>
      </c>
      <c r="AR86" s="24">
        <f t="shared" si="85"/>
        <v>7.82620833333333</v>
      </c>
      <c r="AS86" s="1">
        <f t="shared" si="86"/>
        <v>0.13</v>
      </c>
      <c r="AT86" s="2">
        <f t="shared" si="76"/>
        <v>1.93333333333333</v>
      </c>
      <c r="AU86" s="1">
        <f t="shared" si="77"/>
        <v>163.084480222458</v>
      </c>
    </row>
    <row r="87" spans="1:48">
      <c r="A87" s="6"/>
      <c r="B87" s="6"/>
      <c r="C87" s="9">
        <v>11</v>
      </c>
      <c r="D87" s="10">
        <v>3.50916666666667</v>
      </c>
      <c r="E87" s="12">
        <f t="shared" si="78"/>
        <v>10.9963548387097</v>
      </c>
      <c r="F87" s="9" t="s">
        <v>111</v>
      </c>
      <c r="G87" s="6">
        <v>12</v>
      </c>
      <c r="H87" s="11">
        <f t="shared" si="87"/>
        <v>3.50916666666667</v>
      </c>
      <c r="I87" s="11">
        <f t="shared" si="68"/>
        <v>276.659166666667</v>
      </c>
      <c r="J87" s="11">
        <f t="shared" si="69"/>
        <v>0.0273885606695737</v>
      </c>
      <c r="K87" s="11">
        <f t="shared" si="79"/>
        <v>7.82620833333333</v>
      </c>
      <c r="L87" s="11">
        <f t="shared" si="80"/>
        <v>0.0782620833333333</v>
      </c>
      <c r="M87" s="6" t="s">
        <v>109</v>
      </c>
      <c r="N87" s="6"/>
      <c r="O87" s="11">
        <f t="shared" si="81"/>
        <v>0.159776907534317</v>
      </c>
      <c r="P87" s="11">
        <f t="shared" si="70"/>
        <v>0.00437605952560051</v>
      </c>
      <c r="Q87" s="15">
        <f t="shared" si="82"/>
        <v>0.000568887738328066</v>
      </c>
      <c r="R87" s="11">
        <f t="shared" si="83"/>
        <v>0.0101740708333333</v>
      </c>
      <c r="S87" s="16">
        <f t="shared" si="71"/>
        <v>0.0559154489532567</v>
      </c>
      <c r="T87" s="3">
        <v>0.01</v>
      </c>
      <c r="U87" s="17">
        <f t="shared" si="72"/>
        <v>0.000559154489532567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84"/>
        <v>0.0121591544895326</v>
      </c>
      <c r="AR87" s="24">
        <f t="shared" si="85"/>
        <v>7.82620833333333</v>
      </c>
      <c r="AS87" s="1">
        <f t="shared" si="86"/>
        <v>0.13</v>
      </c>
      <c r="AT87" s="2">
        <f t="shared" si="76"/>
        <v>1.93333333333333</v>
      </c>
      <c r="AU87" s="1">
        <f t="shared" si="77"/>
        <v>160.243224302698</v>
      </c>
      <c r="AV87" s="1">
        <f>SUM(AU76:AU87)</f>
        <v>2884.07261154862</v>
      </c>
    </row>
    <row r="88" spans="1:19">
      <c r="A88" s="6"/>
      <c r="B88" s="6"/>
      <c r="C88" s="9">
        <v>12</v>
      </c>
      <c r="D88" s="10">
        <v>-5.42074193548387</v>
      </c>
      <c r="E88" s="12">
        <f t="shared" si="78"/>
        <v>3.50916666666667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9:42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</row>
    <row r="90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pans="1:47">
      <c r="A91" s="6" t="s">
        <v>107</v>
      </c>
      <c r="B91" s="6">
        <v>91.104</v>
      </c>
      <c r="C91" s="9" t="s">
        <v>108</v>
      </c>
      <c r="D91" s="9">
        <v>-5.18</v>
      </c>
      <c r="E91" s="9"/>
      <c r="F91" s="9"/>
      <c r="G91" s="6">
        <v>1</v>
      </c>
      <c r="H91" s="11">
        <v>1</v>
      </c>
      <c r="I91" s="11">
        <f t="shared" ref="I91:I102" si="88">H91+273.15</f>
        <v>274.15</v>
      </c>
      <c r="J91" s="11">
        <f t="shared" ref="J91:J102" si="89">EXP(($C$18*(I91-$C$16))/($C$19*I91*$C$16))</f>
        <v>0.0198461430441487</v>
      </c>
      <c r="K91" s="11">
        <f>$B$91/12</f>
        <v>7.592</v>
      </c>
      <c r="L91" s="11">
        <f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90">O91*J91</f>
        <v>0.00150671917991177</v>
      </c>
      <c r="Q91" s="15">
        <f>P91*$B$93</f>
        <v>0.00019587349338853</v>
      </c>
      <c r="R91" s="11">
        <f>L91*$B$93</f>
        <v>0.0098696</v>
      </c>
      <c r="S91" s="16">
        <f t="shared" ref="S91:S102" si="91">Q91/R91</f>
        <v>0.0198461430441487</v>
      </c>
      <c r="T91" s="3">
        <v>0.01</v>
      </c>
      <c r="U91" s="17">
        <f t="shared" ref="U91:U102" si="92">S91*T91</f>
        <v>0.000198461430441487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>(AP91+AM91+AD91+AA91+U91+X91+AG91+AJ91)</f>
        <v>0.0149984614304415</v>
      </c>
      <c r="AR91" s="24">
        <f>$B$91/12</f>
        <v>7.592</v>
      </c>
      <c r="AS91" s="1">
        <f>$B$93</f>
        <v>0.13</v>
      </c>
      <c r="AT91" s="2">
        <f t="shared" ref="AT91:AT102" si="95">$E$7/12</f>
        <v>0.766666666666667</v>
      </c>
      <c r="AU91" s="1">
        <f t="shared" ref="AU91:AU102" si="96">AT91*10000*AS91*0.67*AR91*AQ91</f>
        <v>76.0374679377058</v>
      </c>
    </row>
    <row r="92" spans="1:47">
      <c r="A92" s="6" t="s">
        <v>110</v>
      </c>
      <c r="B92" s="6">
        <v>1</v>
      </c>
      <c r="C92" s="9">
        <v>1</v>
      </c>
      <c r="D92" s="10">
        <v>-4.07303225806452</v>
      </c>
      <c r="E92" s="12">
        <f t="shared" ref="E92:E103" si="97">D91</f>
        <v>-5.18</v>
      </c>
      <c r="F92" s="9" t="s">
        <v>109</v>
      </c>
      <c r="G92" s="6">
        <v>2</v>
      </c>
      <c r="H92" s="11">
        <v>1</v>
      </c>
      <c r="I92" s="11">
        <f t="shared" si="88"/>
        <v>274.15</v>
      </c>
      <c r="J92" s="11">
        <f t="shared" si="89"/>
        <v>0.0198461430441487</v>
      </c>
      <c r="K92" s="11">
        <f t="shared" ref="K92:K102" si="98">$B$91/12</f>
        <v>7.592</v>
      </c>
      <c r="L92" s="11">
        <f t="shared" ref="L92:L102" si="99">K92*$B$92/100</f>
        <v>0.07592</v>
      </c>
      <c r="M92" s="6" t="s">
        <v>109</v>
      </c>
      <c r="N92" s="6"/>
      <c r="O92" s="11">
        <f t="shared" ref="O92:O102" si="100">L92+O91-P91-N92</f>
        <v>0.150333280820088</v>
      </c>
      <c r="P92" s="11">
        <f t="shared" si="90"/>
        <v>0.00298353579545165</v>
      </c>
      <c r="Q92" s="15">
        <f t="shared" ref="Q92:Q102" si="101">P92*$B$93</f>
        <v>0.000387859653408714</v>
      </c>
      <c r="R92" s="11">
        <f t="shared" ref="R92:R102" si="102">L92*$B$93</f>
        <v>0.0098696</v>
      </c>
      <c r="S92" s="16">
        <f t="shared" si="91"/>
        <v>0.0392984166945686</v>
      </c>
      <c r="T92" s="3">
        <v>0.01</v>
      </c>
      <c r="U92" s="17">
        <f t="shared" si="92"/>
        <v>0.000392984166945686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ref="AQ92:AQ102" si="103">(AP92+AM92+AD92+AA92+U92+X92+AG92+AJ92)</f>
        <v>0.0151929841669457</v>
      </c>
      <c r="AR92" s="24">
        <f t="shared" ref="AR92:AR102" si="104">$B$91/12</f>
        <v>7.592</v>
      </c>
      <c r="AS92" s="1">
        <f t="shared" ref="AS92:AS102" si="105">$B$93</f>
        <v>0.13</v>
      </c>
      <c r="AT92" s="2">
        <f t="shared" si="95"/>
        <v>0.766666666666667</v>
      </c>
      <c r="AU92" s="1">
        <f t="shared" si="96"/>
        <v>77.0236368463428</v>
      </c>
    </row>
    <row r="93" spans="1:47">
      <c r="A93" s="6" t="s">
        <v>72</v>
      </c>
      <c r="B93" s="6">
        <v>0.13</v>
      </c>
      <c r="C93" s="9">
        <v>2</v>
      </c>
      <c r="D93" s="10">
        <v>-0.440137931034483</v>
      </c>
      <c r="E93" s="12">
        <f t="shared" si="97"/>
        <v>-4.07303225806452</v>
      </c>
      <c r="F93" s="9" t="s">
        <v>109</v>
      </c>
      <c r="G93" s="6">
        <v>3</v>
      </c>
      <c r="H93" s="11">
        <v>1</v>
      </c>
      <c r="I93" s="11">
        <f t="shared" si="88"/>
        <v>274.15</v>
      </c>
      <c r="J93" s="11">
        <f t="shared" si="89"/>
        <v>0.0198461430441487</v>
      </c>
      <c r="K93" s="11">
        <f t="shared" si="98"/>
        <v>7.592</v>
      </c>
      <c r="L93" s="11">
        <f t="shared" si="99"/>
        <v>0.07592</v>
      </c>
      <c r="M93" s="6" t="s">
        <v>109</v>
      </c>
      <c r="N93" s="6"/>
      <c r="O93" s="11">
        <f t="shared" si="100"/>
        <v>0.223269745024637</v>
      </c>
      <c r="P93" s="11">
        <f t="shared" si="90"/>
        <v>0.00443104329718955</v>
      </c>
      <c r="Q93" s="15">
        <f t="shared" si="101"/>
        <v>0.000576035628634641</v>
      </c>
      <c r="R93" s="11">
        <f t="shared" si="102"/>
        <v>0.0098696</v>
      </c>
      <c r="S93" s="16">
        <f t="shared" si="91"/>
        <v>0.0583646377395883</v>
      </c>
      <c r="T93" s="3">
        <v>0.01</v>
      </c>
      <c r="U93" s="17">
        <f t="shared" si="92"/>
        <v>0.000583646377395883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103"/>
        <v>0.0153836463773959</v>
      </c>
      <c r="AR93" s="24">
        <f t="shared" si="104"/>
        <v>7.592</v>
      </c>
      <c r="AS93" s="1">
        <f t="shared" si="105"/>
        <v>0.13</v>
      </c>
      <c r="AT93" s="2">
        <f t="shared" si="95"/>
        <v>0.766666666666667</v>
      </c>
      <c r="AU93" s="1">
        <f t="shared" si="96"/>
        <v>77.9902341057533</v>
      </c>
    </row>
    <row r="94" spans="1:47">
      <c r="A94" s="6"/>
      <c r="B94" s="6"/>
      <c r="C94" s="9">
        <v>3</v>
      </c>
      <c r="D94" s="10">
        <v>6.64535483870968</v>
      </c>
      <c r="E94" s="12">
        <f t="shared" si="97"/>
        <v>-0.440137931034483</v>
      </c>
      <c r="F94" s="9" t="s">
        <v>109</v>
      </c>
      <c r="G94" s="6">
        <v>4</v>
      </c>
      <c r="H94" s="11">
        <f t="shared" ref="H91:H102" si="106">E95</f>
        <v>6.64535483870968</v>
      </c>
      <c r="I94" s="11">
        <f t="shared" si="88"/>
        <v>279.79535483871</v>
      </c>
      <c r="J94" s="11">
        <f t="shared" si="89"/>
        <v>0.0406342815789038</v>
      </c>
      <c r="K94" s="11">
        <f t="shared" si="98"/>
        <v>7.592</v>
      </c>
      <c r="L94" s="11">
        <f t="shared" si="99"/>
        <v>0.07592</v>
      </c>
      <c r="M94" s="6" t="s">
        <v>109</v>
      </c>
      <c r="N94" s="6"/>
      <c r="O94" s="11">
        <f t="shared" si="100"/>
        <v>0.294758701727447</v>
      </c>
      <c r="P94" s="11">
        <f t="shared" si="90"/>
        <v>0.0119773080838252</v>
      </c>
      <c r="Q94" s="15">
        <f t="shared" si="101"/>
        <v>0.00155705005089728</v>
      </c>
      <c r="R94" s="11">
        <f t="shared" si="102"/>
        <v>0.0098696</v>
      </c>
      <c r="S94" s="16">
        <f t="shared" si="91"/>
        <v>0.157762224497171</v>
      </c>
      <c r="T94" s="3">
        <v>0.01</v>
      </c>
      <c r="U94" s="17">
        <f t="shared" si="92"/>
        <v>0.00157762224497171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103"/>
        <v>0.0163776222449717</v>
      </c>
      <c r="AR94" s="24">
        <f t="shared" si="104"/>
        <v>7.592</v>
      </c>
      <c r="AS94" s="1">
        <f t="shared" si="105"/>
        <v>0.13</v>
      </c>
      <c r="AT94" s="2">
        <f t="shared" si="95"/>
        <v>0.766666666666667</v>
      </c>
      <c r="AU94" s="1">
        <f t="shared" si="96"/>
        <v>83.0293781881091</v>
      </c>
    </row>
    <row r="95" spans="1:47">
      <c r="A95" s="6"/>
      <c r="B95" s="6"/>
      <c r="C95" s="9">
        <v>4</v>
      </c>
      <c r="D95" s="10">
        <v>13.2266</v>
      </c>
      <c r="E95" s="12">
        <f t="shared" si="97"/>
        <v>6.64535483870968</v>
      </c>
      <c r="F95" s="9" t="s">
        <v>109</v>
      </c>
      <c r="G95" s="6">
        <v>5</v>
      </c>
      <c r="H95" s="11">
        <f t="shared" si="106"/>
        <v>13.2266</v>
      </c>
      <c r="I95" s="11">
        <f t="shared" si="88"/>
        <v>286.3766</v>
      </c>
      <c r="J95" s="11">
        <f t="shared" si="89"/>
        <v>0.0904092454982749</v>
      </c>
      <c r="K95" s="11">
        <f t="shared" si="98"/>
        <v>7.592</v>
      </c>
      <c r="L95" s="11">
        <f t="shared" si="99"/>
        <v>0.07592</v>
      </c>
      <c r="M95" s="6" t="s">
        <v>111</v>
      </c>
      <c r="N95" s="11">
        <f>(O94-P94)*$C$24/100</f>
        <v>0.268642323961441</v>
      </c>
      <c r="O95" s="11">
        <f t="shared" si="100"/>
        <v>0.0900590696821811</v>
      </c>
      <c r="P95" s="11">
        <f t="shared" si="90"/>
        <v>0.00814217254024256</v>
      </c>
      <c r="Q95" s="15">
        <f t="shared" si="101"/>
        <v>0.00105848243023153</v>
      </c>
      <c r="R95" s="11">
        <f t="shared" si="102"/>
        <v>0.0098696</v>
      </c>
      <c r="S95" s="16">
        <f t="shared" si="91"/>
        <v>0.107246740519528</v>
      </c>
      <c r="T95" s="3">
        <v>0.01</v>
      </c>
      <c r="U95" s="17">
        <f t="shared" si="92"/>
        <v>0.00107246740519528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103"/>
        <v>0.0281724674051953</v>
      </c>
      <c r="AR95" s="24">
        <f t="shared" si="104"/>
        <v>7.592</v>
      </c>
      <c r="AS95" s="1">
        <f t="shared" si="105"/>
        <v>0.13</v>
      </c>
      <c r="AT95" s="2">
        <f t="shared" si="95"/>
        <v>0.766666666666667</v>
      </c>
      <c r="AU95" s="1">
        <f t="shared" si="96"/>
        <v>142.825522269956</v>
      </c>
    </row>
    <row r="96" spans="1:47">
      <c r="A96" s="6"/>
      <c r="B96" s="6"/>
      <c r="C96" s="9">
        <v>5</v>
      </c>
      <c r="D96" s="10">
        <v>19.5555806451613</v>
      </c>
      <c r="E96" s="12">
        <f t="shared" si="97"/>
        <v>13.2266</v>
      </c>
      <c r="F96" s="9" t="s">
        <v>111</v>
      </c>
      <c r="G96" s="6">
        <v>6</v>
      </c>
      <c r="H96" s="11">
        <f t="shared" si="106"/>
        <v>19.5555806451613</v>
      </c>
      <c r="I96" s="11">
        <f t="shared" si="88"/>
        <v>292.705580645161</v>
      </c>
      <c r="J96" s="11">
        <f t="shared" si="89"/>
        <v>0.188576746183937</v>
      </c>
      <c r="K96" s="11">
        <f t="shared" si="98"/>
        <v>7.592</v>
      </c>
      <c r="L96" s="11">
        <f t="shared" si="99"/>
        <v>0.07592</v>
      </c>
      <c r="M96" s="6" t="s">
        <v>109</v>
      </c>
      <c r="N96" s="6"/>
      <c r="O96" s="11">
        <f t="shared" si="100"/>
        <v>0.157836897141939</v>
      </c>
      <c r="P96" s="11">
        <f t="shared" si="90"/>
        <v>0.0297643684907955</v>
      </c>
      <c r="Q96" s="15">
        <f t="shared" si="101"/>
        <v>0.00386936790380342</v>
      </c>
      <c r="R96" s="11">
        <f t="shared" si="102"/>
        <v>0.0098696</v>
      </c>
      <c r="S96" s="16">
        <f t="shared" si="91"/>
        <v>0.392049110784978</v>
      </c>
      <c r="T96" s="3">
        <v>0.01</v>
      </c>
      <c r="U96" s="17">
        <f t="shared" si="92"/>
        <v>0.00392049110784978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103"/>
        <v>0.0310204911078498</v>
      </c>
      <c r="AR96" s="24">
        <f t="shared" si="104"/>
        <v>7.592</v>
      </c>
      <c r="AS96" s="1">
        <f t="shared" si="105"/>
        <v>0.13</v>
      </c>
      <c r="AT96" s="2">
        <f t="shared" si="95"/>
        <v>0.766666666666667</v>
      </c>
      <c r="AU96" s="1">
        <f t="shared" si="96"/>
        <v>157.26410398587</v>
      </c>
    </row>
    <row r="97" spans="1:47">
      <c r="A97" s="6"/>
      <c r="B97" s="6"/>
      <c r="C97" s="9">
        <v>6</v>
      </c>
      <c r="D97" s="10">
        <v>25.1163333333333</v>
      </c>
      <c r="E97" s="12">
        <f t="shared" si="97"/>
        <v>19.5555806451613</v>
      </c>
      <c r="F97" s="9" t="s">
        <v>109</v>
      </c>
      <c r="G97" s="6">
        <v>7</v>
      </c>
      <c r="H97" s="11">
        <f t="shared" si="106"/>
        <v>25.1163333333333</v>
      </c>
      <c r="I97" s="11">
        <f t="shared" si="88"/>
        <v>298.266333333333</v>
      </c>
      <c r="J97" s="11">
        <f t="shared" si="89"/>
        <v>0.350611878988385</v>
      </c>
      <c r="K97" s="11">
        <f t="shared" si="98"/>
        <v>7.592</v>
      </c>
      <c r="L97" s="11">
        <f t="shared" si="99"/>
        <v>0.07592</v>
      </c>
      <c r="M97" s="6" t="s">
        <v>109</v>
      </c>
      <c r="N97" s="6"/>
      <c r="O97" s="11">
        <f t="shared" si="100"/>
        <v>0.203992528651143</v>
      </c>
      <c r="P97" s="11">
        <f t="shared" si="90"/>
        <v>0.0715222037699692</v>
      </c>
      <c r="Q97" s="15">
        <f t="shared" si="101"/>
        <v>0.00929788649009599</v>
      </c>
      <c r="R97" s="11">
        <f t="shared" si="102"/>
        <v>0.0098696</v>
      </c>
      <c r="S97" s="16">
        <f t="shared" si="91"/>
        <v>0.942073284641322</v>
      </c>
      <c r="T97" s="3">
        <v>0.01</v>
      </c>
      <c r="U97" s="17">
        <f t="shared" si="92"/>
        <v>0.00942073284641322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103"/>
        <v>0.0365207328464132</v>
      </c>
      <c r="AR97" s="24">
        <f t="shared" si="104"/>
        <v>7.592</v>
      </c>
      <c r="AS97" s="1">
        <f t="shared" si="105"/>
        <v>0.13</v>
      </c>
      <c r="AT97" s="2">
        <f t="shared" si="95"/>
        <v>0.766666666666667</v>
      </c>
      <c r="AU97" s="1">
        <f t="shared" si="96"/>
        <v>185.14859445746</v>
      </c>
    </row>
    <row r="98" spans="1:47">
      <c r="A98" s="6"/>
      <c r="B98" s="6"/>
      <c r="C98" s="9">
        <v>7</v>
      </c>
      <c r="D98" s="10">
        <v>24.5753870967742</v>
      </c>
      <c r="E98" s="12">
        <f t="shared" si="97"/>
        <v>25.1163333333333</v>
      </c>
      <c r="F98" s="9" t="s">
        <v>109</v>
      </c>
      <c r="G98" s="6">
        <v>8</v>
      </c>
      <c r="H98" s="11">
        <f t="shared" si="106"/>
        <v>24.5753870967742</v>
      </c>
      <c r="I98" s="11">
        <f t="shared" si="88"/>
        <v>297.725387096774</v>
      </c>
      <c r="J98" s="11">
        <f t="shared" si="89"/>
        <v>0.330420759496127</v>
      </c>
      <c r="K98" s="11">
        <f t="shared" si="98"/>
        <v>7.592</v>
      </c>
      <c r="L98" s="11">
        <f t="shared" si="99"/>
        <v>0.07592</v>
      </c>
      <c r="M98" s="6" t="s">
        <v>109</v>
      </c>
      <c r="N98" s="6"/>
      <c r="O98" s="11">
        <f t="shared" si="100"/>
        <v>0.208390324881174</v>
      </c>
      <c r="P98" s="11">
        <f t="shared" si="90"/>
        <v>0.0688564894188821</v>
      </c>
      <c r="Q98" s="15">
        <f t="shared" si="101"/>
        <v>0.00895134362445467</v>
      </c>
      <c r="R98" s="11">
        <f t="shared" si="102"/>
        <v>0.0098696</v>
      </c>
      <c r="S98" s="16">
        <f t="shared" si="91"/>
        <v>0.906961135654401</v>
      </c>
      <c r="T98" s="3">
        <v>0.01</v>
      </c>
      <c r="U98" s="17">
        <f t="shared" si="92"/>
        <v>0.00906961135654401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103"/>
        <v>0.036169611356544</v>
      </c>
      <c r="AR98" s="24">
        <f t="shared" si="104"/>
        <v>7.592</v>
      </c>
      <c r="AS98" s="1">
        <f t="shared" si="105"/>
        <v>0.13</v>
      </c>
      <c r="AT98" s="2">
        <f t="shared" si="95"/>
        <v>0.766666666666667</v>
      </c>
      <c r="AU98" s="1">
        <f t="shared" si="96"/>
        <v>183.368519270949</v>
      </c>
    </row>
    <row r="99" spans="1:47">
      <c r="A99" s="6"/>
      <c r="B99" s="6"/>
      <c r="C99" s="9">
        <v>8</v>
      </c>
      <c r="D99" s="10">
        <v>24.5443548387097</v>
      </c>
      <c r="E99" s="12">
        <f t="shared" si="97"/>
        <v>24.5753870967742</v>
      </c>
      <c r="F99" s="9" t="s">
        <v>109</v>
      </c>
      <c r="G99" s="6">
        <v>9</v>
      </c>
      <c r="H99" s="11">
        <f t="shared" si="106"/>
        <v>24.5443548387097</v>
      </c>
      <c r="I99" s="11">
        <f t="shared" si="88"/>
        <v>297.69435483871</v>
      </c>
      <c r="J99" s="11">
        <f t="shared" si="89"/>
        <v>0.329296232389039</v>
      </c>
      <c r="K99" s="11">
        <f t="shared" si="98"/>
        <v>7.592</v>
      </c>
      <c r="L99" s="11">
        <f t="shared" si="99"/>
        <v>0.07592</v>
      </c>
      <c r="M99" s="6" t="s">
        <v>109</v>
      </c>
      <c r="N99" s="6"/>
      <c r="O99" s="11">
        <f t="shared" si="100"/>
        <v>0.215453835462292</v>
      </c>
      <c r="P99" s="11">
        <f t="shared" si="90"/>
        <v>0.0709481362715006</v>
      </c>
      <c r="Q99" s="15">
        <f t="shared" si="101"/>
        <v>0.00922325771529508</v>
      </c>
      <c r="R99" s="11">
        <f t="shared" si="102"/>
        <v>0.0098696</v>
      </c>
      <c r="S99" s="16">
        <f t="shared" si="91"/>
        <v>0.934511805472874</v>
      </c>
      <c r="T99" s="3">
        <v>0.01</v>
      </c>
      <c r="U99" s="17">
        <f t="shared" si="92"/>
        <v>0.00934511805472874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103"/>
        <v>0.0364451180547287</v>
      </c>
      <c r="AR99" s="24">
        <f t="shared" si="104"/>
        <v>7.592</v>
      </c>
      <c r="AS99" s="1">
        <f t="shared" si="105"/>
        <v>0.13</v>
      </c>
      <c r="AT99" s="2">
        <f t="shared" si="95"/>
        <v>0.766666666666667</v>
      </c>
      <c r="AU99" s="1">
        <f t="shared" si="96"/>
        <v>184.765251317566</v>
      </c>
    </row>
    <row r="100" spans="1:47">
      <c r="A100" s="6"/>
      <c r="B100" s="6"/>
      <c r="C100" s="9">
        <v>9</v>
      </c>
      <c r="D100" s="10">
        <v>19.1473333333333</v>
      </c>
      <c r="E100" s="12">
        <f t="shared" si="97"/>
        <v>24.5443548387097</v>
      </c>
      <c r="F100" s="9" t="s">
        <v>109</v>
      </c>
      <c r="G100" s="6">
        <v>10</v>
      </c>
      <c r="H100" s="11">
        <f t="shared" si="106"/>
        <v>19.1473333333333</v>
      </c>
      <c r="I100" s="11">
        <f t="shared" si="88"/>
        <v>292.297333333333</v>
      </c>
      <c r="J100" s="11">
        <f t="shared" si="89"/>
        <v>0.180015801603705</v>
      </c>
      <c r="K100" s="11">
        <f t="shared" si="98"/>
        <v>7.592</v>
      </c>
      <c r="L100" s="11">
        <f t="shared" si="99"/>
        <v>0.07592</v>
      </c>
      <c r="M100" s="6" t="s">
        <v>109</v>
      </c>
      <c r="N100" s="6"/>
      <c r="O100" s="11">
        <f t="shared" si="100"/>
        <v>0.220425699190791</v>
      </c>
      <c r="P100" s="11">
        <f t="shared" si="90"/>
        <v>0.0396801089338873</v>
      </c>
      <c r="Q100" s="15">
        <f t="shared" si="101"/>
        <v>0.00515841416140535</v>
      </c>
      <c r="R100" s="11">
        <f t="shared" si="102"/>
        <v>0.0098696</v>
      </c>
      <c r="S100" s="16">
        <f t="shared" si="91"/>
        <v>0.522656861616008</v>
      </c>
      <c r="T100" s="3">
        <v>0.01</v>
      </c>
      <c r="U100" s="17">
        <f t="shared" si="92"/>
        <v>0.00522656861616008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103"/>
        <v>0.0200265686161601</v>
      </c>
      <c r="AR100" s="24">
        <f t="shared" si="104"/>
        <v>7.592</v>
      </c>
      <c r="AS100" s="1">
        <f t="shared" si="105"/>
        <v>0.13</v>
      </c>
      <c r="AT100" s="2">
        <f t="shared" si="95"/>
        <v>0.766666666666667</v>
      </c>
      <c r="AU100" s="1">
        <f t="shared" si="96"/>
        <v>101.528385169086</v>
      </c>
    </row>
    <row r="101" spans="1:47">
      <c r="A101" s="6"/>
      <c r="B101" s="6"/>
      <c r="C101" s="9">
        <v>10</v>
      </c>
      <c r="D101" s="10">
        <v>10.9963548387097</v>
      </c>
      <c r="E101" s="12">
        <f t="shared" si="97"/>
        <v>19.1473333333333</v>
      </c>
      <c r="F101" s="9" t="s">
        <v>109</v>
      </c>
      <c r="G101" s="6">
        <v>11</v>
      </c>
      <c r="H101" s="11">
        <f t="shared" si="106"/>
        <v>10.9963548387097</v>
      </c>
      <c r="I101" s="11">
        <f t="shared" si="88"/>
        <v>284.14635483871</v>
      </c>
      <c r="J101" s="11">
        <f t="shared" si="89"/>
        <v>0.0692333924806547</v>
      </c>
      <c r="K101" s="11">
        <f t="shared" si="98"/>
        <v>7.592</v>
      </c>
      <c r="L101" s="11">
        <f t="shared" si="99"/>
        <v>0.07592</v>
      </c>
      <c r="M101" s="6" t="s">
        <v>111</v>
      </c>
      <c r="N101" s="11">
        <f>(O100-P100)*$C$24/100</f>
        <v>0.171708310744059</v>
      </c>
      <c r="O101" s="11">
        <f t="shared" si="100"/>
        <v>0.0849572795128452</v>
      </c>
      <c r="P101" s="11">
        <f t="shared" si="90"/>
        <v>0.0058818806766015</v>
      </c>
      <c r="Q101" s="15">
        <f t="shared" si="101"/>
        <v>0.000764644487958194</v>
      </c>
      <c r="R101" s="11">
        <f t="shared" si="102"/>
        <v>0.0098696</v>
      </c>
      <c r="S101" s="16">
        <f t="shared" si="91"/>
        <v>0.0774747191333179</v>
      </c>
      <c r="T101" s="3">
        <v>0.01</v>
      </c>
      <c r="U101" s="17">
        <f t="shared" si="92"/>
        <v>0.000774747191333179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103"/>
        <v>0.0155747471913332</v>
      </c>
      <c r="AR101" s="24">
        <f t="shared" si="104"/>
        <v>7.592</v>
      </c>
      <c r="AS101" s="1">
        <f t="shared" si="105"/>
        <v>0.13</v>
      </c>
      <c r="AT101" s="2">
        <f t="shared" si="95"/>
        <v>0.766666666666667</v>
      </c>
      <c r="AU101" s="1">
        <f t="shared" si="96"/>
        <v>78.9590549464786</v>
      </c>
    </row>
    <row r="102" spans="1:48">
      <c r="A102" s="6"/>
      <c r="B102" s="6"/>
      <c r="C102" s="9">
        <v>11</v>
      </c>
      <c r="D102" s="10">
        <v>3.50916666666667</v>
      </c>
      <c r="E102" s="12">
        <f t="shared" si="97"/>
        <v>10.9963548387097</v>
      </c>
      <c r="F102" s="9" t="s">
        <v>111</v>
      </c>
      <c r="G102" s="6">
        <v>12</v>
      </c>
      <c r="H102" s="11">
        <f t="shared" si="106"/>
        <v>3.50916666666667</v>
      </c>
      <c r="I102" s="11">
        <f t="shared" si="88"/>
        <v>276.659166666667</v>
      </c>
      <c r="J102" s="11">
        <f t="shared" si="89"/>
        <v>0.0273885606695737</v>
      </c>
      <c r="K102" s="11">
        <f t="shared" si="98"/>
        <v>7.592</v>
      </c>
      <c r="L102" s="11">
        <f t="shared" si="99"/>
        <v>0.07592</v>
      </c>
      <c r="M102" s="6" t="s">
        <v>109</v>
      </c>
      <c r="N102" s="6"/>
      <c r="O102" s="11">
        <f t="shared" si="100"/>
        <v>0.154995398836244</v>
      </c>
      <c r="P102" s="11">
        <f t="shared" si="90"/>
        <v>0.00424510088453124</v>
      </c>
      <c r="Q102" s="15">
        <f t="shared" si="101"/>
        <v>0.000551863114989061</v>
      </c>
      <c r="R102" s="11">
        <f t="shared" si="102"/>
        <v>0.0098696</v>
      </c>
      <c r="S102" s="16">
        <f t="shared" si="91"/>
        <v>0.0559154489532566</v>
      </c>
      <c r="T102" s="3">
        <v>0.01</v>
      </c>
      <c r="U102" s="17">
        <f t="shared" si="92"/>
        <v>0.000559154489532566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103"/>
        <v>0.0153591544895326</v>
      </c>
      <c r="AR102" s="24">
        <f t="shared" si="104"/>
        <v>7.592</v>
      </c>
      <c r="AS102" s="1">
        <f t="shared" si="105"/>
        <v>0.13</v>
      </c>
      <c r="AT102" s="2">
        <f t="shared" si="95"/>
        <v>0.766666666666667</v>
      </c>
      <c r="AU102" s="1">
        <f t="shared" si="96"/>
        <v>77.8660679606605</v>
      </c>
      <c r="AV102" s="1">
        <f>SUM(AU91:AU102)</f>
        <v>1425.80621645594</v>
      </c>
    </row>
    <row r="103" spans="1:19">
      <c r="A103" s="6"/>
      <c r="B103" s="6"/>
      <c r="C103" s="9">
        <v>12</v>
      </c>
      <c r="D103" s="10">
        <v>-5.42074193548387</v>
      </c>
      <c r="E103" s="12">
        <f t="shared" si="97"/>
        <v>3.50916666666667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5" spans="19:46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T105" s="1"/>
    </row>
    <row r="106" spans="1:46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T106" s="1"/>
    </row>
    <row r="107" spans="1:46">
      <c r="A107" s="6" t="s">
        <v>107</v>
      </c>
      <c r="B107" s="6">
        <v>134.758</v>
      </c>
      <c r="C107" s="9" t="s">
        <v>108</v>
      </c>
      <c r="D107" s="9">
        <v>-5.18</v>
      </c>
      <c r="E107" s="9"/>
      <c r="F107" s="9"/>
      <c r="G107" s="6">
        <v>1</v>
      </c>
      <c r="H107" s="11">
        <v>1</v>
      </c>
      <c r="I107" s="11">
        <f t="shared" ref="I107:I118" si="107">H107+273.15</f>
        <v>274.15</v>
      </c>
      <c r="J107" s="11">
        <f t="shared" ref="J107:J118" si="108">EXP(($C$18*(I107-$C$16))/($C$19*I107*$C$16))</f>
        <v>0.0198461430441487</v>
      </c>
      <c r="K107" s="11">
        <f>$B$107/12</f>
        <v>11.2298333333333</v>
      </c>
      <c r="L107" s="11">
        <f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9">O107*J107</f>
        <v>0.0601745972477263</v>
      </c>
      <c r="Q107" s="15">
        <f>P107*$B$109</f>
        <v>0.0174506332018406</v>
      </c>
      <c r="R107" s="11">
        <f>L107*$B$109</f>
        <v>0.87929595</v>
      </c>
      <c r="S107" s="16">
        <f t="shared" ref="S107:S118" si="110">Q107/R107</f>
        <v>0.0198461430441487</v>
      </c>
      <c r="T107" s="3">
        <v>0.27</v>
      </c>
      <c r="U107" s="17">
        <f t="shared" ref="U107:U118" si="111">S107*T107</f>
        <v>0.00535845862192015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0.227441148510239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 t="shared" ref="AE107:AE118" si="115">$E$9/12</f>
        <v>2.84916666666667</v>
      </c>
      <c r="AF107" s="1">
        <f t="shared" ref="AF107:AF118" si="116">AE107*10000*AC107*AB107</f>
        <v>72771.3120560648</v>
      </c>
      <c r="AT107" s="1"/>
    </row>
    <row r="108" spans="1:46">
      <c r="A108" s="6" t="s">
        <v>110</v>
      </c>
      <c r="B108" s="6">
        <v>27</v>
      </c>
      <c r="C108" s="9">
        <v>1</v>
      </c>
      <c r="D108" s="10">
        <v>-4.07303225806452</v>
      </c>
      <c r="E108" s="12">
        <f t="shared" ref="E108:E119" si="117">D107</f>
        <v>-5.18</v>
      </c>
      <c r="F108" s="9" t="s">
        <v>109</v>
      </c>
      <c r="G108" s="6">
        <v>2</v>
      </c>
      <c r="H108" s="11">
        <v>1</v>
      </c>
      <c r="I108" s="11">
        <f t="shared" si="107"/>
        <v>274.15</v>
      </c>
      <c r="J108" s="11">
        <f t="shared" si="108"/>
        <v>0.0198461430441487</v>
      </c>
      <c r="K108" s="11">
        <f t="shared" ref="K108:K118" si="118">$B$107/12</f>
        <v>11.2298333333333</v>
      </c>
      <c r="L108" s="11">
        <f t="shared" ref="L108:L118" si="119">K108*$B$108/100</f>
        <v>3.032055</v>
      </c>
      <c r="M108" s="6" t="s">
        <v>109</v>
      </c>
      <c r="N108" s="6"/>
      <c r="O108" s="11">
        <f t="shared" ref="O108:O118" si="120">L108+O107-P107-N108</f>
        <v>6.00393540275227</v>
      </c>
      <c r="P108" s="11">
        <f t="shared" si="109"/>
        <v>0.11915496083085</v>
      </c>
      <c r="Q108" s="15">
        <f t="shared" ref="Q108:Q118" si="121">P108*$B$109</f>
        <v>0.0345549386409466</v>
      </c>
      <c r="R108" s="11">
        <f t="shared" ref="R108:R118" si="122">L108*$B$109</f>
        <v>0.87929595</v>
      </c>
      <c r="S108" s="16">
        <f t="shared" si="110"/>
        <v>0.0392984166945686</v>
      </c>
      <c r="T108" s="3">
        <v>0.27</v>
      </c>
      <c r="U108" s="17">
        <f t="shared" si="111"/>
        <v>0.0106105725075335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0.228461634238214</v>
      </c>
      <c r="AC108" s="24">
        <f t="shared" si="113"/>
        <v>11.2298333333333</v>
      </c>
      <c r="AD108" s="1">
        <f t="shared" si="114"/>
        <v>0.29</v>
      </c>
      <c r="AE108" s="25">
        <f t="shared" si="115"/>
        <v>2.84916666666667</v>
      </c>
      <c r="AF108" s="1">
        <f t="shared" si="116"/>
        <v>73097.8232693858</v>
      </c>
      <c r="AT108" s="1"/>
    </row>
    <row r="109" spans="1:46">
      <c r="A109" s="6" t="s">
        <v>72</v>
      </c>
      <c r="B109" s="6">
        <v>0.29</v>
      </c>
      <c r="C109" s="9">
        <v>2</v>
      </c>
      <c r="D109" s="10">
        <v>-0.440137931034483</v>
      </c>
      <c r="E109" s="12">
        <f t="shared" si="117"/>
        <v>-4.07303225806452</v>
      </c>
      <c r="F109" s="9" t="s">
        <v>109</v>
      </c>
      <c r="G109" s="6">
        <v>3</v>
      </c>
      <c r="H109" s="11">
        <v>1</v>
      </c>
      <c r="I109" s="11">
        <f t="shared" si="107"/>
        <v>274.15</v>
      </c>
      <c r="J109" s="11">
        <f t="shared" si="108"/>
        <v>0.0198461430441487</v>
      </c>
      <c r="K109" s="11">
        <f t="shared" si="118"/>
        <v>11.2298333333333</v>
      </c>
      <c r="L109" s="11">
        <f t="shared" si="119"/>
        <v>3.032055</v>
      </c>
      <c r="M109" s="6" t="s">
        <v>109</v>
      </c>
      <c r="N109" s="6"/>
      <c r="O109" s="11">
        <f t="shared" si="120"/>
        <v>8.91683544192142</v>
      </c>
      <c r="P109" s="11">
        <f t="shared" si="109"/>
        <v>0.176964791681508</v>
      </c>
      <c r="Q109" s="15">
        <f t="shared" si="121"/>
        <v>0.0513197895876372</v>
      </c>
      <c r="R109" s="11">
        <f t="shared" si="122"/>
        <v>0.87929595</v>
      </c>
      <c r="S109" s="16">
        <f t="shared" si="110"/>
        <v>0.0583646377395883</v>
      </c>
      <c r="T109" s="3">
        <v>0.27</v>
      </c>
      <c r="U109" s="17">
        <f t="shared" si="111"/>
        <v>0.0157584521896889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0.229461867260457</v>
      </c>
      <c r="AC109" s="24">
        <f t="shared" si="113"/>
        <v>11.2298333333333</v>
      </c>
      <c r="AD109" s="1">
        <f t="shared" si="114"/>
        <v>0.29</v>
      </c>
      <c r="AE109" s="25">
        <f t="shared" si="115"/>
        <v>2.84916666666667</v>
      </c>
      <c r="AF109" s="1">
        <f t="shared" si="116"/>
        <v>73417.8544944617</v>
      </c>
      <c r="AT109" s="1"/>
    </row>
    <row r="110" spans="1:46">
      <c r="A110" s="6"/>
      <c r="B110" s="6"/>
      <c r="C110" s="9">
        <v>3</v>
      </c>
      <c r="D110" s="10">
        <v>6.64535483870968</v>
      </c>
      <c r="E110" s="12">
        <f t="shared" si="117"/>
        <v>-0.440137931034483</v>
      </c>
      <c r="F110" s="9" t="s">
        <v>109</v>
      </c>
      <c r="G110" s="6">
        <v>4</v>
      </c>
      <c r="H110" s="11">
        <f t="shared" ref="H107:H118" si="123">E111</f>
        <v>6.64535483870968</v>
      </c>
      <c r="I110" s="11">
        <f t="shared" si="107"/>
        <v>279.79535483871</v>
      </c>
      <c r="J110" s="11">
        <f t="shared" si="108"/>
        <v>0.0406342815789038</v>
      </c>
      <c r="K110" s="11">
        <f t="shared" si="118"/>
        <v>11.2298333333333</v>
      </c>
      <c r="L110" s="11">
        <f t="shared" si="119"/>
        <v>3.032055</v>
      </c>
      <c r="M110" s="6" t="s">
        <v>109</v>
      </c>
      <c r="N110" s="6"/>
      <c r="O110" s="11">
        <f t="shared" si="120"/>
        <v>11.7719256502399</v>
      </c>
      <c r="P110" s="11">
        <f t="shared" si="109"/>
        <v>0.478343741597769</v>
      </c>
      <c r="Q110" s="15">
        <f t="shared" si="121"/>
        <v>0.138719685063353</v>
      </c>
      <c r="R110" s="11">
        <f t="shared" si="122"/>
        <v>0.87929595</v>
      </c>
      <c r="S110" s="16">
        <f t="shared" si="110"/>
        <v>0.157762224497171</v>
      </c>
      <c r="T110" s="3">
        <v>0.27</v>
      </c>
      <c r="U110" s="17">
        <f t="shared" si="111"/>
        <v>0.0425958006142361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0.234676364059346</v>
      </c>
      <c r="AC110" s="24">
        <f t="shared" si="113"/>
        <v>11.2298333333333</v>
      </c>
      <c r="AD110" s="1">
        <f t="shared" si="114"/>
        <v>0.29</v>
      </c>
      <c r="AE110" s="25">
        <f t="shared" si="115"/>
        <v>2.84916666666667</v>
      </c>
      <c r="AF110" s="1">
        <f t="shared" si="116"/>
        <v>75086.2675158208</v>
      </c>
      <c r="AT110" s="1"/>
    </row>
    <row r="111" spans="1:46">
      <c r="A111" s="6"/>
      <c r="B111" s="6"/>
      <c r="C111" s="9">
        <v>4</v>
      </c>
      <c r="D111" s="10">
        <v>13.2266</v>
      </c>
      <c r="E111" s="12">
        <f t="shared" si="117"/>
        <v>6.64535483870968</v>
      </c>
      <c r="F111" s="9" t="s">
        <v>109</v>
      </c>
      <c r="G111" s="6">
        <v>5</v>
      </c>
      <c r="H111" s="11">
        <f t="shared" si="123"/>
        <v>13.2266</v>
      </c>
      <c r="I111" s="11">
        <f t="shared" si="107"/>
        <v>286.3766</v>
      </c>
      <c r="J111" s="11">
        <f t="shared" si="108"/>
        <v>0.0904092454982749</v>
      </c>
      <c r="K111" s="11">
        <f t="shared" si="118"/>
        <v>11.2298333333333</v>
      </c>
      <c r="L111" s="11">
        <f t="shared" si="119"/>
        <v>3.032055</v>
      </c>
      <c r="M111" s="6" t="s">
        <v>111</v>
      </c>
      <c r="N111" s="11">
        <f>(O110-P110)*$C$24/100</f>
        <v>10.72890281321</v>
      </c>
      <c r="O111" s="11">
        <f t="shared" si="120"/>
        <v>3.59673409543211</v>
      </c>
      <c r="P111" s="11">
        <f t="shared" si="109"/>
        <v>0.325178015825937</v>
      </c>
      <c r="Q111" s="15">
        <f t="shared" si="121"/>
        <v>0.0943016245895217</v>
      </c>
      <c r="R111" s="11">
        <f t="shared" si="122"/>
        <v>0.87929595</v>
      </c>
      <c r="S111" s="16">
        <f t="shared" si="110"/>
        <v>0.107246740519528</v>
      </c>
      <c r="T111" s="3">
        <v>0.27</v>
      </c>
      <c r="U111" s="17">
        <f t="shared" si="111"/>
        <v>0.0289566199402725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0.280826271254395</v>
      </c>
      <c r="AC111" s="24">
        <f t="shared" si="113"/>
        <v>11.2298333333333</v>
      </c>
      <c r="AD111" s="1">
        <f t="shared" si="114"/>
        <v>0.29</v>
      </c>
      <c r="AE111" s="25">
        <f t="shared" si="115"/>
        <v>2.84916666666667</v>
      </c>
      <c r="AF111" s="1">
        <f t="shared" si="116"/>
        <v>89852.2380530217</v>
      </c>
      <c r="AT111" s="1"/>
    </row>
    <row r="112" spans="1:46">
      <c r="A112" s="6"/>
      <c r="B112" s="6"/>
      <c r="C112" s="9">
        <v>5</v>
      </c>
      <c r="D112" s="10">
        <v>19.5555806451613</v>
      </c>
      <c r="E112" s="12">
        <f t="shared" si="117"/>
        <v>13.2266</v>
      </c>
      <c r="F112" s="9" t="s">
        <v>111</v>
      </c>
      <c r="G112" s="6">
        <v>6</v>
      </c>
      <c r="H112" s="11">
        <f t="shared" si="123"/>
        <v>19.5555806451613</v>
      </c>
      <c r="I112" s="11">
        <f t="shared" si="107"/>
        <v>292.705580645161</v>
      </c>
      <c r="J112" s="11">
        <f t="shared" si="108"/>
        <v>0.188576746183937</v>
      </c>
      <c r="K112" s="11">
        <f t="shared" si="118"/>
        <v>11.2298333333333</v>
      </c>
      <c r="L112" s="11">
        <f t="shared" si="119"/>
        <v>3.032055</v>
      </c>
      <c r="M112" s="6" t="s">
        <v>109</v>
      </c>
      <c r="N112" s="6"/>
      <c r="O112" s="11">
        <f t="shared" si="120"/>
        <v>6.30361107960617</v>
      </c>
      <c r="P112" s="11">
        <f t="shared" si="109"/>
        <v>1.18871446660115</v>
      </c>
      <c r="Q112" s="15">
        <f t="shared" si="121"/>
        <v>0.344727195314332</v>
      </c>
      <c r="R112" s="11">
        <f t="shared" si="122"/>
        <v>0.87929595</v>
      </c>
      <c r="S112" s="16">
        <f t="shared" si="110"/>
        <v>0.392049110784978</v>
      </c>
      <c r="T112" s="3">
        <v>0.27</v>
      </c>
      <c r="U112" s="17">
        <f t="shared" si="111"/>
        <v>0.105853259911944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0.295767288400891</v>
      </c>
      <c r="AC112" s="24">
        <f t="shared" si="113"/>
        <v>11.2298333333333</v>
      </c>
      <c r="AD112" s="1">
        <f t="shared" si="114"/>
        <v>0.29</v>
      </c>
      <c r="AE112" s="25">
        <f t="shared" si="115"/>
        <v>2.84916666666667</v>
      </c>
      <c r="AF112" s="1">
        <f t="shared" si="116"/>
        <v>94632.7161165754</v>
      </c>
      <c r="AT112" s="1"/>
    </row>
    <row r="113" spans="1:46">
      <c r="A113" s="6"/>
      <c r="B113" s="6"/>
      <c r="C113" s="9">
        <v>6</v>
      </c>
      <c r="D113" s="10">
        <v>25.1163333333333</v>
      </c>
      <c r="E113" s="12">
        <f t="shared" si="117"/>
        <v>19.5555806451613</v>
      </c>
      <c r="F113" s="9" t="s">
        <v>109</v>
      </c>
      <c r="G113" s="6">
        <v>7</v>
      </c>
      <c r="H113" s="11">
        <f t="shared" si="123"/>
        <v>25.1163333333333</v>
      </c>
      <c r="I113" s="11">
        <f t="shared" si="107"/>
        <v>298.266333333333</v>
      </c>
      <c r="J113" s="11">
        <f t="shared" si="108"/>
        <v>0.350611878988385</v>
      </c>
      <c r="K113" s="11">
        <f t="shared" si="118"/>
        <v>11.2298333333333</v>
      </c>
      <c r="L113" s="11">
        <f t="shared" si="119"/>
        <v>3.032055</v>
      </c>
      <c r="M113" s="6" t="s">
        <v>109</v>
      </c>
      <c r="N113" s="6"/>
      <c r="O113" s="11">
        <f t="shared" si="120"/>
        <v>8.14695161300502</v>
      </c>
      <c r="P113" s="11">
        <f t="shared" si="109"/>
        <v>2.85641801306314</v>
      </c>
      <c r="Q113" s="15">
        <f t="shared" si="121"/>
        <v>0.828361223788311</v>
      </c>
      <c r="R113" s="11">
        <f t="shared" si="122"/>
        <v>0.87929595</v>
      </c>
      <c r="S113" s="16">
        <f t="shared" si="110"/>
        <v>0.942073284641321</v>
      </c>
      <c r="T113" s="3">
        <v>0.27</v>
      </c>
      <c r="U113" s="17">
        <f t="shared" si="111"/>
        <v>0.254359786853157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0.324622106585568</v>
      </c>
      <c r="AC113" s="24">
        <f t="shared" si="113"/>
        <v>11.2298333333333</v>
      </c>
      <c r="AD113" s="1">
        <f t="shared" si="114"/>
        <v>0.29</v>
      </c>
      <c r="AE113" s="25">
        <f t="shared" si="115"/>
        <v>2.84916666666667</v>
      </c>
      <c r="AF113" s="1">
        <f t="shared" si="116"/>
        <v>103865.007600294</v>
      </c>
      <c r="AT113" s="1"/>
    </row>
    <row r="114" spans="1:46">
      <c r="A114" s="6"/>
      <c r="B114" s="6"/>
      <c r="C114" s="9">
        <v>7</v>
      </c>
      <c r="D114" s="10">
        <v>24.5753870967742</v>
      </c>
      <c r="E114" s="12">
        <f t="shared" si="117"/>
        <v>25.1163333333333</v>
      </c>
      <c r="F114" s="9" t="s">
        <v>109</v>
      </c>
      <c r="G114" s="6">
        <v>8</v>
      </c>
      <c r="H114" s="11">
        <f t="shared" si="123"/>
        <v>24.5753870967742</v>
      </c>
      <c r="I114" s="11">
        <f t="shared" si="107"/>
        <v>297.725387096774</v>
      </c>
      <c r="J114" s="11">
        <f t="shared" si="108"/>
        <v>0.330420759496127</v>
      </c>
      <c r="K114" s="11">
        <f t="shared" si="118"/>
        <v>11.2298333333333</v>
      </c>
      <c r="L114" s="11">
        <f t="shared" si="119"/>
        <v>3.032055</v>
      </c>
      <c r="M114" s="6" t="s">
        <v>109</v>
      </c>
      <c r="N114" s="6"/>
      <c r="O114" s="11">
        <f t="shared" si="120"/>
        <v>8.32258859994188</v>
      </c>
      <c r="P114" s="11">
        <f t="shared" si="109"/>
        <v>2.7499560461666</v>
      </c>
      <c r="Q114" s="15">
        <f t="shared" si="121"/>
        <v>0.797487253388315</v>
      </c>
      <c r="R114" s="11">
        <f t="shared" si="122"/>
        <v>0.87929595</v>
      </c>
      <c r="S114" s="16">
        <f t="shared" si="110"/>
        <v>0.9069611356544</v>
      </c>
      <c r="T114" s="3">
        <v>0.27</v>
      </c>
      <c r="U114" s="17">
        <f t="shared" si="111"/>
        <v>0.244879506626688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0.322780088137565</v>
      </c>
      <c r="AC114" s="24">
        <f t="shared" si="113"/>
        <v>11.2298333333333</v>
      </c>
      <c r="AD114" s="1">
        <f t="shared" si="114"/>
        <v>0.29</v>
      </c>
      <c r="AE114" s="25">
        <f t="shared" si="115"/>
        <v>2.84916666666667</v>
      </c>
      <c r="AF114" s="1">
        <f t="shared" si="116"/>
        <v>103275.641515174</v>
      </c>
      <c r="AT114" s="1"/>
    </row>
    <row r="115" spans="1:46">
      <c r="A115" s="6"/>
      <c r="B115" s="6"/>
      <c r="C115" s="9">
        <v>8</v>
      </c>
      <c r="D115" s="10">
        <v>24.5443548387097</v>
      </c>
      <c r="E115" s="12">
        <f t="shared" si="117"/>
        <v>24.5753870967742</v>
      </c>
      <c r="F115" s="9" t="s">
        <v>109</v>
      </c>
      <c r="G115" s="6">
        <v>9</v>
      </c>
      <c r="H115" s="11">
        <f t="shared" si="123"/>
        <v>24.5443548387097</v>
      </c>
      <c r="I115" s="11">
        <f t="shared" si="107"/>
        <v>297.69435483871</v>
      </c>
      <c r="J115" s="11">
        <f t="shared" si="108"/>
        <v>0.329296232389039</v>
      </c>
      <c r="K115" s="11">
        <f t="shared" si="118"/>
        <v>11.2298333333333</v>
      </c>
      <c r="L115" s="11">
        <f t="shared" si="119"/>
        <v>3.032055</v>
      </c>
      <c r="M115" s="6" t="s">
        <v>109</v>
      </c>
      <c r="N115" s="6"/>
      <c r="O115" s="11">
        <f t="shared" si="120"/>
        <v>8.60468755377528</v>
      </c>
      <c r="P115" s="11">
        <f t="shared" si="109"/>
        <v>2.83349119234306</v>
      </c>
      <c r="Q115" s="15">
        <f t="shared" si="121"/>
        <v>0.821712445779486</v>
      </c>
      <c r="R115" s="11">
        <f t="shared" si="122"/>
        <v>0.87929595</v>
      </c>
      <c r="S115" s="16">
        <f t="shared" si="110"/>
        <v>0.934511805472874</v>
      </c>
      <c r="T115" s="3">
        <v>0.27</v>
      </c>
      <c r="U115" s="17">
        <f t="shared" si="111"/>
        <v>0.252318187477676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0.324225423826912</v>
      </c>
      <c r="AC115" s="24">
        <f t="shared" si="113"/>
        <v>11.2298333333333</v>
      </c>
      <c r="AD115" s="1">
        <f t="shared" si="114"/>
        <v>0.29</v>
      </c>
      <c r="AE115" s="25">
        <f t="shared" si="115"/>
        <v>2.84916666666667</v>
      </c>
      <c r="AF115" s="1">
        <f t="shared" si="116"/>
        <v>103738.086306559</v>
      </c>
      <c r="AT115" s="1"/>
    </row>
    <row r="116" spans="1:46">
      <c r="A116" s="6"/>
      <c r="B116" s="6"/>
      <c r="C116" s="9">
        <v>9</v>
      </c>
      <c r="D116" s="10">
        <v>19.1473333333333</v>
      </c>
      <c r="E116" s="12">
        <f t="shared" si="117"/>
        <v>24.5443548387097</v>
      </c>
      <c r="F116" s="9" t="s">
        <v>109</v>
      </c>
      <c r="G116" s="6">
        <v>10</v>
      </c>
      <c r="H116" s="11">
        <f t="shared" si="123"/>
        <v>19.1473333333333</v>
      </c>
      <c r="I116" s="11">
        <f t="shared" si="107"/>
        <v>292.297333333333</v>
      </c>
      <c r="J116" s="11">
        <f t="shared" si="108"/>
        <v>0.180015801603705</v>
      </c>
      <c r="K116" s="11">
        <f t="shared" si="118"/>
        <v>11.2298333333333</v>
      </c>
      <c r="L116" s="11">
        <f t="shared" si="119"/>
        <v>3.032055</v>
      </c>
      <c r="M116" s="6" t="s">
        <v>109</v>
      </c>
      <c r="N116" s="6"/>
      <c r="O116" s="11">
        <f t="shared" si="120"/>
        <v>8.80325136143222</v>
      </c>
      <c r="P116" s="11">
        <f t="shared" si="109"/>
        <v>1.58472435054712</v>
      </c>
      <c r="Q116" s="15">
        <f t="shared" si="121"/>
        <v>0.459570061658666</v>
      </c>
      <c r="R116" s="11">
        <f t="shared" si="122"/>
        <v>0.87929595</v>
      </c>
      <c r="S116" s="16">
        <f t="shared" si="110"/>
        <v>0.522656861616008</v>
      </c>
      <c r="T116" s="3">
        <v>0.27</v>
      </c>
      <c r="U116" s="17">
        <f t="shared" si="111"/>
        <v>0.141117352636322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0.253819101617237</v>
      </c>
      <c r="AC116" s="24">
        <f t="shared" si="113"/>
        <v>11.2298333333333</v>
      </c>
      <c r="AD116" s="1">
        <f t="shared" si="114"/>
        <v>0.29</v>
      </c>
      <c r="AE116" s="25">
        <f t="shared" si="115"/>
        <v>2.84916666666667</v>
      </c>
      <c r="AF116" s="1">
        <f t="shared" si="116"/>
        <v>81211.1140423056</v>
      </c>
      <c r="AT116" s="1"/>
    </row>
    <row r="117" spans="1:46">
      <c r="A117" s="6"/>
      <c r="B117" s="6"/>
      <c r="C117" s="9">
        <v>10</v>
      </c>
      <c r="D117" s="10">
        <v>10.9963548387097</v>
      </c>
      <c r="E117" s="12">
        <f t="shared" si="117"/>
        <v>19.1473333333333</v>
      </c>
      <c r="F117" s="9" t="s">
        <v>109</v>
      </c>
      <c r="G117" s="6">
        <v>11</v>
      </c>
      <c r="H117" s="11">
        <f t="shared" si="123"/>
        <v>10.9963548387097</v>
      </c>
      <c r="I117" s="11">
        <f t="shared" si="107"/>
        <v>284.14635483871</v>
      </c>
      <c r="J117" s="11">
        <f t="shared" si="108"/>
        <v>0.0692333924806547</v>
      </c>
      <c r="K117" s="11">
        <f t="shared" si="118"/>
        <v>11.2298333333333</v>
      </c>
      <c r="L117" s="11">
        <f t="shared" si="119"/>
        <v>3.032055</v>
      </c>
      <c r="M117" s="6" t="s">
        <v>111</v>
      </c>
      <c r="N117" s="11">
        <f>(O116-P116)*$C$24/100</f>
        <v>6.85760066034084</v>
      </c>
      <c r="O117" s="11">
        <f t="shared" si="120"/>
        <v>3.39298135054425</v>
      </c>
      <c r="P117" s="11">
        <f t="shared" si="109"/>
        <v>0.234907609521772</v>
      </c>
      <c r="Q117" s="15">
        <f t="shared" si="121"/>
        <v>0.0681232067613139</v>
      </c>
      <c r="R117" s="11">
        <f t="shared" si="122"/>
        <v>0.87929595</v>
      </c>
      <c r="S117" s="16">
        <f t="shared" si="110"/>
        <v>0.0774747191333179</v>
      </c>
      <c r="T117" s="3">
        <v>0.27</v>
      </c>
      <c r="U117" s="17">
        <f t="shared" si="111"/>
        <v>0.0209181741659958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0.230464401240453</v>
      </c>
      <c r="AC117" s="24">
        <f t="shared" si="113"/>
        <v>11.2298333333333</v>
      </c>
      <c r="AD117" s="1">
        <f t="shared" si="114"/>
        <v>0.29</v>
      </c>
      <c r="AE117" s="25">
        <f t="shared" si="115"/>
        <v>2.84916666666667</v>
      </c>
      <c r="AF117" s="1">
        <f t="shared" si="116"/>
        <v>73738.6219263138</v>
      </c>
      <c r="AT117" s="1"/>
    </row>
    <row r="118" spans="1:46">
      <c r="A118" s="6"/>
      <c r="B118" s="6"/>
      <c r="C118" s="9">
        <v>11</v>
      </c>
      <c r="D118" s="10">
        <v>3.50916666666667</v>
      </c>
      <c r="E118" s="12">
        <f t="shared" si="117"/>
        <v>10.9963548387097</v>
      </c>
      <c r="F118" s="9" t="s">
        <v>111</v>
      </c>
      <c r="G118" s="6">
        <v>12</v>
      </c>
      <c r="H118" s="11">
        <f t="shared" si="123"/>
        <v>3.50916666666667</v>
      </c>
      <c r="I118" s="11">
        <f t="shared" si="107"/>
        <v>276.659166666667</v>
      </c>
      <c r="J118" s="11">
        <f t="shared" si="108"/>
        <v>0.0273885606695737</v>
      </c>
      <c r="K118" s="11">
        <f t="shared" si="118"/>
        <v>11.2298333333333</v>
      </c>
      <c r="L118" s="11">
        <f t="shared" si="119"/>
        <v>3.032055</v>
      </c>
      <c r="M118" s="6" t="s">
        <v>109</v>
      </c>
      <c r="N118" s="6"/>
      <c r="O118" s="11">
        <f t="shared" si="120"/>
        <v>6.19012874102248</v>
      </c>
      <c r="P118" s="11">
        <f t="shared" si="109"/>
        <v>0.169538716575966</v>
      </c>
      <c r="Q118" s="15">
        <f t="shared" si="121"/>
        <v>0.0491662278070302</v>
      </c>
      <c r="R118" s="11">
        <f t="shared" si="122"/>
        <v>0.87929595</v>
      </c>
      <c r="S118" s="16">
        <f t="shared" si="110"/>
        <v>0.0559154489532566</v>
      </c>
      <c r="T118" s="3">
        <v>0.27</v>
      </c>
      <c r="U118" s="17">
        <f t="shared" si="111"/>
        <v>0.0150971712173793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0.229333380367537</v>
      </c>
      <c r="AC118" s="24">
        <f t="shared" si="113"/>
        <v>11.2298333333333</v>
      </c>
      <c r="AD118" s="1">
        <f t="shared" si="114"/>
        <v>0.29</v>
      </c>
      <c r="AE118" s="25">
        <f t="shared" si="115"/>
        <v>2.84916666666667</v>
      </c>
      <c r="AF118" s="1">
        <f t="shared" si="116"/>
        <v>73376.7442563143</v>
      </c>
      <c r="AG118" s="1">
        <f>SUM(AF107:AF118)</f>
        <v>1018063.42715229</v>
      </c>
      <c r="AT118" s="1"/>
    </row>
    <row r="119" spans="1:19">
      <c r="A119" s="6"/>
      <c r="B119" s="6"/>
      <c r="C119" s="9">
        <v>12</v>
      </c>
      <c r="D119" s="10">
        <v>-5.42074193548387</v>
      </c>
      <c r="E119" s="12">
        <f t="shared" si="117"/>
        <v>3.50916666666667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1" spans="19:45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</row>
    <row r="122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pans="1:50">
      <c r="A123" s="6" t="s">
        <v>107</v>
      </c>
      <c r="B123" s="6">
        <v>625.464</v>
      </c>
      <c r="C123" s="9" t="s">
        <v>108</v>
      </c>
      <c r="D123" s="9">
        <v>-5.18</v>
      </c>
      <c r="E123" s="9"/>
      <c r="F123" s="9"/>
      <c r="G123" s="6">
        <v>1</v>
      </c>
      <c r="H123" s="11">
        <v>1</v>
      </c>
      <c r="I123" s="11">
        <f t="shared" ref="I123:I134" si="124">H123+273.15</f>
        <v>274.15</v>
      </c>
      <c r="J123" s="11">
        <f t="shared" ref="J123:J134" si="125">EXP(($C$18*(I123-$C$16))/($C$19*I123*$C$16))</f>
        <v>0.0198461430441487</v>
      </c>
      <c r="K123" s="11">
        <f>$B$123/12</f>
        <v>52.122</v>
      </c>
      <c r="L123" s="11">
        <f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6">O123*J123</f>
        <v>0.0103442066774712</v>
      </c>
      <c r="Q123" s="15">
        <f>P123*$B$125</f>
        <v>0.00268949373614251</v>
      </c>
      <c r="R123" s="11">
        <f>L123*$B$125</f>
        <v>0.1355172</v>
      </c>
      <c r="S123" s="16">
        <f t="shared" ref="S123:S134" si="127">Q123/R123</f>
        <v>0.0198461430441487</v>
      </c>
      <c r="T123" s="3">
        <v>0.01</v>
      </c>
      <c r="U123" s="17">
        <f t="shared" ref="U123:U134" si="128">S123*T123</f>
        <v>0.000198461430441487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>(AS123+AM123+AD123+AA123+U123+X123+AG123+AJ123+AP123)</f>
        <v>0.00568846143044149</v>
      </c>
      <c r="AU123" s="24">
        <f>$B$123/12</f>
        <v>52.122</v>
      </c>
      <c r="AV123" s="1">
        <f>$B$125</f>
        <v>0.26</v>
      </c>
      <c r="AW123" s="2">
        <f t="shared" ref="AW123:AW134" si="131">$E$10/12</f>
        <v>0.00833333333333333</v>
      </c>
      <c r="AX123" s="1">
        <f t="shared" ref="AX123:AX134" si="132">AW123*10000*AV123*0.67*AU123*AT123</f>
        <v>4.30410437326795</v>
      </c>
    </row>
    <row r="124" spans="1:50">
      <c r="A124" s="6" t="s">
        <v>110</v>
      </c>
      <c r="B124" s="6">
        <v>1</v>
      </c>
      <c r="C124" s="9">
        <v>1</v>
      </c>
      <c r="D124" s="10">
        <v>-4.07303225806452</v>
      </c>
      <c r="E124" s="12">
        <f t="shared" ref="E124:E135" si="133">D123</f>
        <v>-5.18</v>
      </c>
      <c r="F124" s="9" t="s">
        <v>109</v>
      </c>
      <c r="G124" s="6">
        <v>2</v>
      </c>
      <c r="H124" s="11">
        <v>1</v>
      </c>
      <c r="I124" s="11">
        <f t="shared" si="124"/>
        <v>274.15</v>
      </c>
      <c r="J124" s="11">
        <f t="shared" si="125"/>
        <v>0.0198461430441487</v>
      </c>
      <c r="K124" s="11">
        <f t="shared" ref="K124:K134" si="134">$B$123/12</f>
        <v>52.122</v>
      </c>
      <c r="L124" s="11">
        <f t="shared" ref="L124:L134" si="135">K124*$B$124/100</f>
        <v>0.52122</v>
      </c>
      <c r="M124" s="6" t="s">
        <v>109</v>
      </c>
      <c r="N124" s="6"/>
      <c r="O124" s="11">
        <f t="shared" ref="O124:O134" si="136">L124+O123-P123-N124</f>
        <v>1.03209579332253</v>
      </c>
      <c r="P124" s="11">
        <f t="shared" si="126"/>
        <v>0.020483120749543</v>
      </c>
      <c r="Q124" s="15">
        <f t="shared" ref="Q124:Q134" si="137">P124*$B$125</f>
        <v>0.00532561139488119</v>
      </c>
      <c r="R124" s="11">
        <f t="shared" ref="R124:R134" si="138">L124*$B$125</f>
        <v>0.1355172</v>
      </c>
      <c r="S124" s="16">
        <f t="shared" si="127"/>
        <v>0.0392984166945686</v>
      </c>
      <c r="T124" s="3">
        <v>0.01</v>
      </c>
      <c r="U124" s="17">
        <f t="shared" si="128"/>
        <v>0.000392984166945686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ref="AT124:AT134" si="139">(AS124+AM124+AD124+AA124+U124+X124+AG124+AJ124+AP124)</f>
        <v>0.00588298416694569</v>
      </c>
      <c r="AU124" s="24">
        <f t="shared" ref="AU124:AU134" si="140">$B$123/12</f>
        <v>52.122</v>
      </c>
      <c r="AV124" s="1">
        <f t="shared" ref="AV124:AV134" si="141">$B$125</f>
        <v>0.26</v>
      </c>
      <c r="AW124" s="2">
        <f t="shared" si="131"/>
        <v>0.00833333333333333</v>
      </c>
      <c r="AX124" s="1">
        <f t="shared" si="132"/>
        <v>4.4512876092142</v>
      </c>
    </row>
    <row r="125" spans="1:50">
      <c r="A125" s="6" t="s">
        <v>72</v>
      </c>
      <c r="B125" s="6">
        <v>0.26</v>
      </c>
      <c r="C125" s="9">
        <v>2</v>
      </c>
      <c r="D125" s="10">
        <v>-0.440137931034483</v>
      </c>
      <c r="E125" s="12">
        <f t="shared" si="133"/>
        <v>-4.07303225806452</v>
      </c>
      <c r="F125" s="9" t="s">
        <v>109</v>
      </c>
      <c r="G125" s="6">
        <v>3</v>
      </c>
      <c r="H125" s="11">
        <v>1</v>
      </c>
      <c r="I125" s="11">
        <f t="shared" si="124"/>
        <v>274.15</v>
      </c>
      <c r="J125" s="11">
        <f t="shared" si="125"/>
        <v>0.0198461430441487</v>
      </c>
      <c r="K125" s="11">
        <f t="shared" si="134"/>
        <v>52.122</v>
      </c>
      <c r="L125" s="11">
        <f t="shared" si="135"/>
        <v>0.52122</v>
      </c>
      <c r="M125" s="6" t="s">
        <v>109</v>
      </c>
      <c r="N125" s="6"/>
      <c r="O125" s="11">
        <f t="shared" si="136"/>
        <v>1.53283267257299</v>
      </c>
      <c r="P125" s="11">
        <f t="shared" si="126"/>
        <v>0.0304208164826282</v>
      </c>
      <c r="Q125" s="15">
        <f t="shared" si="137"/>
        <v>0.00790941228548334</v>
      </c>
      <c r="R125" s="11">
        <f t="shared" si="138"/>
        <v>0.1355172</v>
      </c>
      <c r="S125" s="16">
        <f t="shared" si="127"/>
        <v>0.0583646377395883</v>
      </c>
      <c r="T125" s="3">
        <v>0.01</v>
      </c>
      <c r="U125" s="17">
        <f t="shared" si="128"/>
        <v>0.000583646377395883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9"/>
        <v>0.00607364637739588</v>
      </c>
      <c r="AU125" s="24">
        <f t="shared" si="140"/>
        <v>52.122</v>
      </c>
      <c r="AV125" s="1">
        <f t="shared" si="141"/>
        <v>0.26</v>
      </c>
      <c r="AW125" s="2">
        <f t="shared" si="131"/>
        <v>0.00833333333333333</v>
      </c>
      <c r="AX125" s="1">
        <f t="shared" si="132"/>
        <v>4.59554982560615</v>
      </c>
    </row>
    <row r="126" spans="1:50">
      <c r="A126" s="6"/>
      <c r="B126" s="6"/>
      <c r="C126" s="9">
        <v>3</v>
      </c>
      <c r="D126" s="10">
        <v>6.64535483870968</v>
      </c>
      <c r="E126" s="12">
        <f t="shared" si="133"/>
        <v>-0.440137931034483</v>
      </c>
      <c r="F126" s="9" t="s">
        <v>109</v>
      </c>
      <c r="G126" s="6">
        <v>4</v>
      </c>
      <c r="H126" s="11">
        <f t="shared" ref="H123:H134" si="142">E127</f>
        <v>6.64535483870968</v>
      </c>
      <c r="I126" s="11">
        <f t="shared" si="124"/>
        <v>279.79535483871</v>
      </c>
      <c r="J126" s="11">
        <f t="shared" si="125"/>
        <v>0.0406342815789038</v>
      </c>
      <c r="K126" s="11">
        <f t="shared" si="134"/>
        <v>52.122</v>
      </c>
      <c r="L126" s="11">
        <f t="shared" si="135"/>
        <v>0.52122</v>
      </c>
      <c r="M126" s="6" t="s">
        <v>109</v>
      </c>
      <c r="N126" s="6"/>
      <c r="O126" s="11">
        <f t="shared" si="136"/>
        <v>2.02363185609036</v>
      </c>
      <c r="P126" s="11">
        <f t="shared" si="126"/>
        <v>0.0822288266524154</v>
      </c>
      <c r="Q126" s="15">
        <f t="shared" si="137"/>
        <v>0.021379494929628</v>
      </c>
      <c r="R126" s="11">
        <f t="shared" si="138"/>
        <v>0.1355172</v>
      </c>
      <c r="S126" s="16">
        <f t="shared" si="127"/>
        <v>0.157762224497171</v>
      </c>
      <c r="T126" s="3">
        <v>0.01</v>
      </c>
      <c r="U126" s="17">
        <f t="shared" si="128"/>
        <v>0.00157762224497171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9"/>
        <v>0.00706762224497171</v>
      </c>
      <c r="AU126" s="24">
        <f t="shared" si="140"/>
        <v>52.122</v>
      </c>
      <c r="AV126" s="1">
        <f t="shared" si="141"/>
        <v>0.26</v>
      </c>
      <c r="AW126" s="2">
        <f t="shared" si="131"/>
        <v>0.00833333333333333</v>
      </c>
      <c r="AX126" s="1">
        <f t="shared" si="132"/>
        <v>5.34762943990423</v>
      </c>
    </row>
    <row r="127" spans="1:50">
      <c r="A127" s="6"/>
      <c r="B127" s="6"/>
      <c r="C127" s="9">
        <v>4</v>
      </c>
      <c r="D127" s="10">
        <v>13.2266</v>
      </c>
      <c r="E127" s="12">
        <f t="shared" si="133"/>
        <v>6.64535483870968</v>
      </c>
      <c r="F127" s="9" t="s">
        <v>109</v>
      </c>
      <c r="G127" s="6">
        <v>5</v>
      </c>
      <c r="H127" s="11">
        <f t="shared" si="142"/>
        <v>13.2266</v>
      </c>
      <c r="I127" s="11">
        <f t="shared" si="124"/>
        <v>286.3766</v>
      </c>
      <c r="J127" s="11">
        <f t="shared" si="125"/>
        <v>0.0904092454982749</v>
      </c>
      <c r="K127" s="11">
        <f t="shared" si="134"/>
        <v>52.122</v>
      </c>
      <c r="L127" s="11">
        <f t="shared" si="135"/>
        <v>0.52122</v>
      </c>
      <c r="M127" s="6" t="s">
        <v>111</v>
      </c>
      <c r="N127" s="11">
        <f>(O126-P126)*$C$24/100</f>
        <v>1.84433287796605</v>
      </c>
      <c r="O127" s="11">
        <f t="shared" si="136"/>
        <v>0.618290151471897</v>
      </c>
      <c r="P127" s="11">
        <f t="shared" si="126"/>
        <v>0.0558991460935883</v>
      </c>
      <c r="Q127" s="15">
        <f t="shared" si="137"/>
        <v>0.014533777984333</v>
      </c>
      <c r="R127" s="11">
        <f t="shared" si="138"/>
        <v>0.1355172</v>
      </c>
      <c r="S127" s="16">
        <f t="shared" si="127"/>
        <v>0.107246740519528</v>
      </c>
      <c r="T127" s="3">
        <v>0.01</v>
      </c>
      <c r="U127" s="17">
        <f t="shared" si="128"/>
        <v>0.00107246740519528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9"/>
        <v>0.0110224674051953</v>
      </c>
      <c r="AU127" s="24">
        <f t="shared" si="140"/>
        <v>52.122</v>
      </c>
      <c r="AV127" s="1">
        <f t="shared" si="141"/>
        <v>0.26</v>
      </c>
      <c r="AW127" s="2">
        <f t="shared" si="131"/>
        <v>0.00833333333333333</v>
      </c>
      <c r="AX127" s="1">
        <f t="shared" si="132"/>
        <v>8.34001438579192</v>
      </c>
    </row>
    <row r="128" spans="1:50">
      <c r="A128" s="6"/>
      <c r="B128" s="6"/>
      <c r="C128" s="9">
        <v>5</v>
      </c>
      <c r="D128" s="10">
        <v>19.5555806451613</v>
      </c>
      <c r="E128" s="12">
        <f t="shared" si="133"/>
        <v>13.2266</v>
      </c>
      <c r="F128" s="9" t="s">
        <v>111</v>
      </c>
      <c r="G128" s="6">
        <v>6</v>
      </c>
      <c r="H128" s="11">
        <f t="shared" si="142"/>
        <v>19.5555806451613</v>
      </c>
      <c r="I128" s="11">
        <f t="shared" si="124"/>
        <v>292.705580645161</v>
      </c>
      <c r="J128" s="11">
        <f t="shared" si="125"/>
        <v>0.188576746183937</v>
      </c>
      <c r="K128" s="11">
        <f t="shared" si="134"/>
        <v>52.122</v>
      </c>
      <c r="L128" s="11">
        <f t="shared" si="135"/>
        <v>0.52122</v>
      </c>
      <c r="M128" s="6" t="s">
        <v>109</v>
      </c>
      <c r="N128" s="6"/>
      <c r="O128" s="11">
        <f t="shared" si="136"/>
        <v>1.08361100537831</v>
      </c>
      <c r="P128" s="11">
        <f t="shared" si="126"/>
        <v>0.204343837523346</v>
      </c>
      <c r="Q128" s="15">
        <f t="shared" si="137"/>
        <v>0.05312939775607</v>
      </c>
      <c r="R128" s="11">
        <f t="shared" si="138"/>
        <v>0.1355172</v>
      </c>
      <c r="S128" s="16">
        <f t="shared" si="127"/>
        <v>0.392049110784978</v>
      </c>
      <c r="T128" s="3">
        <v>0.01</v>
      </c>
      <c r="U128" s="17">
        <f t="shared" si="128"/>
        <v>0.00392049110784978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9"/>
        <v>0.0138704911078498</v>
      </c>
      <c r="AU128" s="24">
        <f t="shared" si="140"/>
        <v>52.122</v>
      </c>
      <c r="AV128" s="1">
        <f t="shared" si="141"/>
        <v>0.26</v>
      </c>
      <c r="AW128" s="2">
        <f t="shared" si="131"/>
        <v>0.00833333333333333</v>
      </c>
      <c r="AX128" s="1">
        <f t="shared" si="132"/>
        <v>10.4949364897139</v>
      </c>
    </row>
    <row r="129" spans="1:50">
      <c r="A129" s="6"/>
      <c r="B129" s="6"/>
      <c r="C129" s="9">
        <v>6</v>
      </c>
      <c r="D129" s="10">
        <v>25.1163333333333</v>
      </c>
      <c r="E129" s="12">
        <f t="shared" si="133"/>
        <v>19.5555806451613</v>
      </c>
      <c r="F129" s="9" t="s">
        <v>109</v>
      </c>
      <c r="G129" s="6">
        <v>7</v>
      </c>
      <c r="H129" s="11">
        <f t="shared" si="142"/>
        <v>25.1163333333333</v>
      </c>
      <c r="I129" s="11">
        <f t="shared" si="124"/>
        <v>298.266333333333</v>
      </c>
      <c r="J129" s="11">
        <f t="shared" si="125"/>
        <v>0.350611878988385</v>
      </c>
      <c r="K129" s="11">
        <f t="shared" si="134"/>
        <v>52.122</v>
      </c>
      <c r="L129" s="11">
        <f t="shared" si="135"/>
        <v>0.52122</v>
      </c>
      <c r="M129" s="6" t="s">
        <v>109</v>
      </c>
      <c r="N129" s="6"/>
      <c r="O129" s="11">
        <f t="shared" si="136"/>
        <v>1.40048716785496</v>
      </c>
      <c r="P129" s="11">
        <f t="shared" si="126"/>
        <v>0.49102743742075</v>
      </c>
      <c r="Q129" s="15">
        <f t="shared" si="137"/>
        <v>0.127667133729395</v>
      </c>
      <c r="R129" s="11">
        <f t="shared" si="138"/>
        <v>0.1355172</v>
      </c>
      <c r="S129" s="16">
        <f t="shared" si="127"/>
        <v>0.942073284641321</v>
      </c>
      <c r="T129" s="3">
        <v>0.01</v>
      </c>
      <c r="U129" s="17">
        <f t="shared" si="128"/>
        <v>0.00942073284641321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9"/>
        <v>0.0193707328464132</v>
      </c>
      <c r="AU129" s="24">
        <f t="shared" si="140"/>
        <v>52.122</v>
      </c>
      <c r="AV129" s="1">
        <f t="shared" si="141"/>
        <v>0.26</v>
      </c>
      <c r="AW129" s="2">
        <f t="shared" si="131"/>
        <v>0.00833333333333333</v>
      </c>
      <c r="AX129" s="1">
        <f t="shared" si="132"/>
        <v>14.6566267482245</v>
      </c>
    </row>
    <row r="130" spans="1:50">
      <c r="A130" s="6"/>
      <c r="B130" s="6"/>
      <c r="C130" s="9">
        <v>7</v>
      </c>
      <c r="D130" s="10">
        <v>24.5753870967742</v>
      </c>
      <c r="E130" s="12">
        <f t="shared" si="133"/>
        <v>25.1163333333333</v>
      </c>
      <c r="F130" s="9" t="s">
        <v>109</v>
      </c>
      <c r="G130" s="6">
        <v>8</v>
      </c>
      <c r="H130" s="11">
        <f t="shared" si="142"/>
        <v>24.5753870967742</v>
      </c>
      <c r="I130" s="11">
        <f t="shared" si="124"/>
        <v>297.725387096774</v>
      </c>
      <c r="J130" s="11">
        <f t="shared" si="125"/>
        <v>0.330420759496127</v>
      </c>
      <c r="K130" s="11">
        <f t="shared" si="134"/>
        <v>52.122</v>
      </c>
      <c r="L130" s="11">
        <f t="shared" si="135"/>
        <v>0.52122</v>
      </c>
      <c r="M130" s="6" t="s">
        <v>109</v>
      </c>
      <c r="N130" s="6"/>
      <c r="O130" s="11">
        <f t="shared" si="136"/>
        <v>1.43067973043421</v>
      </c>
      <c r="P130" s="11">
        <f t="shared" si="126"/>
        <v>0.472726283125787</v>
      </c>
      <c r="Q130" s="15">
        <f t="shared" si="137"/>
        <v>0.122908833612704</v>
      </c>
      <c r="R130" s="11">
        <f t="shared" si="138"/>
        <v>0.1355172</v>
      </c>
      <c r="S130" s="16">
        <f t="shared" si="127"/>
        <v>0.9069611356544</v>
      </c>
      <c r="T130" s="3">
        <v>0.01</v>
      </c>
      <c r="U130" s="17">
        <f t="shared" si="128"/>
        <v>0.009069611356544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9"/>
        <v>0.019019611356544</v>
      </c>
      <c r="AU130" s="24">
        <f t="shared" si="140"/>
        <v>52.122</v>
      </c>
      <c r="AV130" s="1">
        <f t="shared" si="141"/>
        <v>0.26</v>
      </c>
      <c r="AW130" s="2">
        <f t="shared" si="131"/>
        <v>0.00833333333333333</v>
      </c>
      <c r="AX130" s="1">
        <f t="shared" si="132"/>
        <v>14.3909549917093</v>
      </c>
    </row>
    <row r="131" spans="1:50">
      <c r="A131" s="6"/>
      <c r="B131" s="6"/>
      <c r="C131" s="9">
        <v>8</v>
      </c>
      <c r="D131" s="10">
        <v>24.5443548387097</v>
      </c>
      <c r="E131" s="12">
        <f t="shared" si="133"/>
        <v>24.5753870967742</v>
      </c>
      <c r="F131" s="9" t="s">
        <v>109</v>
      </c>
      <c r="G131" s="6">
        <v>9</v>
      </c>
      <c r="H131" s="11">
        <f t="shared" si="142"/>
        <v>24.5443548387097</v>
      </c>
      <c r="I131" s="11">
        <f t="shared" si="124"/>
        <v>297.69435483871</v>
      </c>
      <c r="J131" s="11">
        <f t="shared" si="125"/>
        <v>0.329296232389039</v>
      </c>
      <c r="K131" s="11">
        <f t="shared" si="134"/>
        <v>52.122</v>
      </c>
      <c r="L131" s="11">
        <f t="shared" si="135"/>
        <v>0.52122</v>
      </c>
      <c r="M131" s="6" t="s">
        <v>109</v>
      </c>
      <c r="N131" s="6"/>
      <c r="O131" s="11">
        <f t="shared" si="136"/>
        <v>1.47917344730843</v>
      </c>
      <c r="P131" s="11">
        <f t="shared" si="126"/>
        <v>0.487086243248572</v>
      </c>
      <c r="Q131" s="15">
        <f t="shared" si="137"/>
        <v>0.126642423244629</v>
      </c>
      <c r="R131" s="11">
        <f t="shared" si="138"/>
        <v>0.1355172</v>
      </c>
      <c r="S131" s="16">
        <f t="shared" si="127"/>
        <v>0.934511805472874</v>
      </c>
      <c r="T131" s="3">
        <v>0.01</v>
      </c>
      <c r="U131" s="17">
        <f t="shared" si="128"/>
        <v>0.00934511805472875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9"/>
        <v>0.0192951180547287</v>
      </c>
      <c r="AU131" s="24">
        <f t="shared" si="140"/>
        <v>52.122</v>
      </c>
      <c r="AV131" s="1">
        <f t="shared" si="141"/>
        <v>0.26</v>
      </c>
      <c r="AW131" s="2">
        <f t="shared" si="131"/>
        <v>0.00833333333333333</v>
      </c>
      <c r="AX131" s="1">
        <f t="shared" si="132"/>
        <v>14.5994137461584</v>
      </c>
    </row>
    <row r="132" spans="1:50">
      <c r="A132" s="6"/>
      <c r="B132" s="6"/>
      <c r="C132" s="9">
        <v>9</v>
      </c>
      <c r="D132" s="10">
        <v>19.1473333333333</v>
      </c>
      <c r="E132" s="12">
        <f t="shared" si="133"/>
        <v>24.5443548387097</v>
      </c>
      <c r="F132" s="9" t="s">
        <v>109</v>
      </c>
      <c r="G132" s="6">
        <v>10</v>
      </c>
      <c r="H132" s="11">
        <f t="shared" si="142"/>
        <v>19.1473333333333</v>
      </c>
      <c r="I132" s="11">
        <f t="shared" si="124"/>
        <v>292.297333333333</v>
      </c>
      <c r="J132" s="11">
        <f t="shared" si="125"/>
        <v>0.180015801603705</v>
      </c>
      <c r="K132" s="11">
        <f t="shared" si="134"/>
        <v>52.122</v>
      </c>
      <c r="L132" s="11">
        <f t="shared" si="135"/>
        <v>0.52122</v>
      </c>
      <c r="M132" s="6" t="s">
        <v>109</v>
      </c>
      <c r="N132" s="6"/>
      <c r="O132" s="11">
        <f t="shared" si="136"/>
        <v>1.51330720405985</v>
      </c>
      <c r="P132" s="11">
        <f t="shared" si="126"/>
        <v>0.272419209411496</v>
      </c>
      <c r="Q132" s="15">
        <f t="shared" si="137"/>
        <v>0.0708289944469889</v>
      </c>
      <c r="R132" s="11">
        <f t="shared" si="138"/>
        <v>0.1355172</v>
      </c>
      <c r="S132" s="16">
        <f t="shared" si="127"/>
        <v>0.522656861616008</v>
      </c>
      <c r="T132" s="3">
        <v>0.01</v>
      </c>
      <c r="U132" s="17">
        <f t="shared" si="128"/>
        <v>0.00522656861616008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9"/>
        <v>0.0107165686161601</v>
      </c>
      <c r="AU132" s="24">
        <f t="shared" si="140"/>
        <v>52.122</v>
      </c>
      <c r="AV132" s="1">
        <f t="shared" si="141"/>
        <v>0.26</v>
      </c>
      <c r="AW132" s="2">
        <f t="shared" si="131"/>
        <v>0.00833333333333333</v>
      </c>
      <c r="AX132" s="1">
        <f t="shared" si="132"/>
        <v>8.10855982962354</v>
      </c>
    </row>
    <row r="133" spans="1:50">
      <c r="A133" s="6"/>
      <c r="B133" s="6"/>
      <c r="C133" s="9">
        <v>10</v>
      </c>
      <c r="D133" s="10">
        <v>10.9963548387097</v>
      </c>
      <c r="E133" s="12">
        <f t="shared" si="133"/>
        <v>19.1473333333333</v>
      </c>
      <c r="F133" s="9" t="s">
        <v>109</v>
      </c>
      <c r="G133" s="6">
        <v>11</v>
      </c>
      <c r="H133" s="11">
        <f t="shared" si="142"/>
        <v>10.9963548387097</v>
      </c>
      <c r="I133" s="11">
        <f t="shared" si="124"/>
        <v>284.14635483871</v>
      </c>
      <c r="J133" s="11">
        <f t="shared" si="125"/>
        <v>0.0692333924806547</v>
      </c>
      <c r="K133" s="11">
        <f t="shared" si="134"/>
        <v>52.122</v>
      </c>
      <c r="L133" s="11">
        <f t="shared" si="135"/>
        <v>0.52122</v>
      </c>
      <c r="M133" s="6" t="s">
        <v>111</v>
      </c>
      <c r="N133" s="11">
        <f>(O132-P132)*$C$24/100</f>
        <v>1.17884359491594</v>
      </c>
      <c r="O133" s="11">
        <f t="shared" si="136"/>
        <v>0.583264399732418</v>
      </c>
      <c r="P133" s="11">
        <f t="shared" si="126"/>
        <v>0.040381373106668</v>
      </c>
      <c r="Q133" s="15">
        <f t="shared" si="137"/>
        <v>0.0104991570077337</v>
      </c>
      <c r="R133" s="11">
        <f t="shared" si="138"/>
        <v>0.1355172</v>
      </c>
      <c r="S133" s="16">
        <f t="shared" si="127"/>
        <v>0.0774747191333179</v>
      </c>
      <c r="T133" s="3">
        <v>0.01</v>
      </c>
      <c r="U133" s="17">
        <f t="shared" si="128"/>
        <v>0.000774747191333179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9"/>
        <v>0.00626474719133318</v>
      </c>
      <c r="AU133" s="24">
        <f t="shared" si="140"/>
        <v>52.122</v>
      </c>
      <c r="AV133" s="1">
        <f t="shared" si="141"/>
        <v>0.26</v>
      </c>
      <c r="AW133" s="2">
        <f t="shared" si="131"/>
        <v>0.00833333333333333</v>
      </c>
      <c r="AX133" s="1">
        <f t="shared" si="132"/>
        <v>4.7401439059318</v>
      </c>
    </row>
    <row r="134" spans="1:51">
      <c r="A134" s="6"/>
      <c r="B134" s="6"/>
      <c r="C134" s="9">
        <v>11</v>
      </c>
      <c r="D134" s="10">
        <v>3.50916666666667</v>
      </c>
      <c r="E134" s="12">
        <f t="shared" si="133"/>
        <v>10.9963548387097</v>
      </c>
      <c r="F134" s="9" t="s">
        <v>111</v>
      </c>
      <c r="G134" s="6">
        <v>12</v>
      </c>
      <c r="H134" s="11">
        <f t="shared" si="142"/>
        <v>3.50916666666667</v>
      </c>
      <c r="I134" s="11">
        <f t="shared" si="124"/>
        <v>276.659166666667</v>
      </c>
      <c r="J134" s="11">
        <f t="shared" si="125"/>
        <v>0.0273885606695737</v>
      </c>
      <c r="K134" s="11">
        <f t="shared" si="134"/>
        <v>52.122</v>
      </c>
      <c r="L134" s="11">
        <f t="shared" si="135"/>
        <v>0.52122</v>
      </c>
      <c r="M134" s="6" t="s">
        <v>109</v>
      </c>
      <c r="N134" s="6"/>
      <c r="O134" s="11">
        <f t="shared" si="136"/>
        <v>1.06410302662575</v>
      </c>
      <c r="P134" s="11">
        <f t="shared" si="126"/>
        <v>0.0291442503034164</v>
      </c>
      <c r="Q134" s="15">
        <f t="shared" si="137"/>
        <v>0.00757750507888826</v>
      </c>
      <c r="R134" s="11">
        <f t="shared" si="138"/>
        <v>0.1355172</v>
      </c>
      <c r="S134" s="16">
        <f t="shared" si="127"/>
        <v>0.0559154489532566</v>
      </c>
      <c r="T134" s="3">
        <v>0.01</v>
      </c>
      <c r="U134" s="17">
        <f t="shared" si="128"/>
        <v>0.000559154489532566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9"/>
        <v>0.00604915448953257</v>
      </c>
      <c r="AU134" s="24">
        <f t="shared" si="140"/>
        <v>52.122</v>
      </c>
      <c r="AV134" s="1">
        <f t="shared" si="141"/>
        <v>0.26</v>
      </c>
      <c r="AW134" s="2">
        <f t="shared" si="131"/>
        <v>0.00833333333333333</v>
      </c>
      <c r="AX134" s="1">
        <f t="shared" si="132"/>
        <v>4.57701833990459</v>
      </c>
      <c r="AY134" s="1">
        <f>SUM(AX123:AX134)</f>
        <v>98.6062396850506</v>
      </c>
    </row>
    <row r="135" spans="1:19">
      <c r="A135" s="6"/>
      <c r="B135" s="6"/>
      <c r="C135" s="9">
        <v>12</v>
      </c>
      <c r="D135" s="10">
        <v>-5.42074193548387</v>
      </c>
      <c r="E135" s="12">
        <f t="shared" si="133"/>
        <v>3.50916666666667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7" spans="19:45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</row>
    <row r="138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pans="1:53">
      <c r="A139" s="6" t="s">
        <v>107</v>
      </c>
      <c r="B139" s="6">
        <v>341.64</v>
      </c>
      <c r="C139" s="9" t="s">
        <v>108</v>
      </c>
      <c r="D139" s="9">
        <v>-5.18</v>
      </c>
      <c r="E139" s="9"/>
      <c r="F139" s="9"/>
      <c r="G139" s="6">
        <v>1</v>
      </c>
      <c r="H139" s="11">
        <v>1</v>
      </c>
      <c r="I139" s="11">
        <f t="shared" ref="I139:I150" si="143">H139+273.15</f>
        <v>274.15</v>
      </c>
      <c r="J139" s="11">
        <f t="shared" ref="J139:J150" si="144">EXP(($C$18*(I139-$C$16))/($C$19*I139*$C$16))</f>
        <v>0.0198461430441487</v>
      </c>
      <c r="K139" s="11">
        <f>$B$139/12</f>
        <v>28.47</v>
      </c>
      <c r="L139" s="11">
        <f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5">O139*J139</f>
        <v>0.00565019692466914</v>
      </c>
      <c r="Q139" s="15">
        <f t="shared" ref="Q139:Q150" si="146">P139*$B$125</f>
        <v>0.00146905120041398</v>
      </c>
      <c r="R139" s="11">
        <f t="shared" ref="R139:R150" si="147">L139*$B$125</f>
        <v>0.074022</v>
      </c>
      <c r="S139" s="16">
        <f t="shared" ref="S139:S150" si="148">Q139/R139</f>
        <v>0.0198461430441487</v>
      </c>
      <c r="T139" s="3">
        <v>0.01</v>
      </c>
      <c r="U139" s="17">
        <f t="shared" ref="U139:U150" si="149">S139*T139</f>
        <v>0.000198461430441487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50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51">AR139*AQ139</f>
        <v>0.005</v>
      </c>
      <c r="AT139" s="2">
        <f>(AS139+AM139+AD139+AA139+U139+X139+AG139+AJ139+AP139)</f>
        <v>0.00568846143044149</v>
      </c>
      <c r="AU139" s="24">
        <f>$B$139/12</f>
        <v>28.47</v>
      </c>
      <c r="AV139" s="1">
        <f t="shared" ref="AV139:AV150" si="152">$B$125</f>
        <v>0.26</v>
      </c>
      <c r="AW139" s="2">
        <f t="shared" ref="AW139:AW150" si="153">$E$11/12</f>
        <v>0.0166666666666667</v>
      </c>
      <c r="AX139" s="1">
        <f>AW139*10000*AV139*0.67*AU139*AT139</f>
        <v>4.7019627607129</v>
      </c>
      <c r="AZ139" s="2">
        <f t="shared" ref="AZ139:AZ150" si="154">$E$12/12</f>
        <v>0</v>
      </c>
      <c r="BA139" s="1">
        <f>AZ139*10000*AV139*0.67*AU139*AT139</f>
        <v>0</v>
      </c>
    </row>
    <row r="140" spans="1:53">
      <c r="A140" s="6" t="s">
        <v>110</v>
      </c>
      <c r="B140" s="6">
        <v>1</v>
      </c>
      <c r="C140" s="9">
        <v>1</v>
      </c>
      <c r="D140" s="10">
        <v>-4.07303225806452</v>
      </c>
      <c r="E140" s="12">
        <f t="shared" ref="E140:E151" si="155">D139</f>
        <v>-5.18</v>
      </c>
      <c r="F140" s="9" t="s">
        <v>109</v>
      </c>
      <c r="G140" s="6">
        <v>2</v>
      </c>
      <c r="H140" s="11">
        <v>1</v>
      </c>
      <c r="I140" s="11">
        <f t="shared" si="143"/>
        <v>274.15</v>
      </c>
      <c r="J140" s="11">
        <f t="shared" si="144"/>
        <v>0.0198461430441487</v>
      </c>
      <c r="K140" s="11">
        <f t="shared" ref="K140:K150" si="156">$B$139/12</f>
        <v>28.47</v>
      </c>
      <c r="L140" s="11">
        <f t="shared" ref="L140:L150" si="157">K140*$B$124/100</f>
        <v>0.2847</v>
      </c>
      <c r="M140" s="6" t="s">
        <v>109</v>
      </c>
      <c r="N140" s="6"/>
      <c r="O140" s="11">
        <f t="shared" ref="O140:O150" si="158">L140+O139-P139-N140</f>
        <v>0.563749803075331</v>
      </c>
      <c r="P140" s="11">
        <f t="shared" si="145"/>
        <v>0.0111882592329437</v>
      </c>
      <c r="Q140" s="15">
        <f t="shared" si="146"/>
        <v>0.00290894740056536</v>
      </c>
      <c r="R140" s="11">
        <f t="shared" si="147"/>
        <v>0.074022</v>
      </c>
      <c r="S140" s="16">
        <f t="shared" si="148"/>
        <v>0.0392984166945686</v>
      </c>
      <c r="T140" s="3">
        <v>0.01</v>
      </c>
      <c r="U140" s="17">
        <f t="shared" si="149"/>
        <v>0.000392984166945686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50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51"/>
        <v>0.005</v>
      </c>
      <c r="AT140" s="2">
        <f t="shared" ref="AT140:AT150" si="159">(AS140+AM140+AD140+AA140+U140+X140+AG140+AJ140+AP140)</f>
        <v>0.00588298416694569</v>
      </c>
      <c r="AU140" s="24">
        <f t="shared" ref="AU140:AU150" si="160">$B$139/12</f>
        <v>28.47</v>
      </c>
      <c r="AV140" s="1">
        <f t="shared" si="152"/>
        <v>0.26</v>
      </c>
      <c r="AW140" s="2">
        <f t="shared" si="153"/>
        <v>0.0166666666666667</v>
      </c>
      <c r="AX140" s="1">
        <f t="shared" ref="AX139:AX150" si="161">AW140*10000*AV140*0.67*AU140*AT140</f>
        <v>4.86275116972981</v>
      </c>
      <c r="AZ140" s="2">
        <f t="shared" si="154"/>
        <v>0</v>
      </c>
      <c r="BA140" s="1">
        <f t="shared" ref="BA140:BA150" si="162">AZ140*10000*AV140*0.67*AU140*AT140</f>
        <v>0</v>
      </c>
    </row>
    <row r="141" spans="1:53">
      <c r="A141" s="6" t="s">
        <v>72</v>
      </c>
      <c r="B141" s="6">
        <v>0.26</v>
      </c>
      <c r="C141" s="9">
        <v>2</v>
      </c>
      <c r="D141" s="10">
        <v>-0.440137931034483</v>
      </c>
      <c r="E141" s="12">
        <f t="shared" si="155"/>
        <v>-4.07303225806452</v>
      </c>
      <c r="F141" s="9" t="s">
        <v>109</v>
      </c>
      <c r="G141" s="6">
        <v>3</v>
      </c>
      <c r="H141" s="11">
        <v>1</v>
      </c>
      <c r="I141" s="11">
        <f t="shared" si="143"/>
        <v>274.15</v>
      </c>
      <c r="J141" s="11">
        <f t="shared" si="144"/>
        <v>0.0198461430441487</v>
      </c>
      <c r="K141" s="11">
        <f t="shared" si="156"/>
        <v>28.47</v>
      </c>
      <c r="L141" s="11">
        <f t="shared" si="157"/>
        <v>0.2847</v>
      </c>
      <c r="M141" s="6" t="s">
        <v>109</v>
      </c>
      <c r="N141" s="6"/>
      <c r="O141" s="11">
        <f t="shared" si="158"/>
        <v>0.837261543842387</v>
      </c>
      <c r="P141" s="11">
        <f t="shared" si="145"/>
        <v>0.0166164123644608</v>
      </c>
      <c r="Q141" s="15">
        <f t="shared" si="146"/>
        <v>0.00432026721475981</v>
      </c>
      <c r="R141" s="11">
        <f t="shared" si="147"/>
        <v>0.074022</v>
      </c>
      <c r="S141" s="16">
        <f t="shared" si="148"/>
        <v>0.0583646377395883</v>
      </c>
      <c r="T141" s="3">
        <v>0.01</v>
      </c>
      <c r="U141" s="17">
        <f t="shared" si="149"/>
        <v>0.000583646377395883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50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51"/>
        <v>0.005</v>
      </c>
      <c r="AT141" s="2">
        <f t="shared" si="159"/>
        <v>0.00607364637739588</v>
      </c>
      <c r="AU141" s="24">
        <f t="shared" si="160"/>
        <v>28.47</v>
      </c>
      <c r="AV141" s="1">
        <f t="shared" si="152"/>
        <v>0.26</v>
      </c>
      <c r="AW141" s="2">
        <f t="shared" si="153"/>
        <v>0.0166666666666667</v>
      </c>
      <c r="AX141" s="1">
        <f t="shared" si="161"/>
        <v>5.02034854898152</v>
      </c>
      <c r="AZ141" s="2">
        <f t="shared" si="154"/>
        <v>0</v>
      </c>
      <c r="BA141" s="1">
        <f t="shared" si="162"/>
        <v>0</v>
      </c>
    </row>
    <row r="142" spans="1:53">
      <c r="A142" s="6"/>
      <c r="B142" s="6"/>
      <c r="C142" s="9">
        <v>3</v>
      </c>
      <c r="D142" s="10">
        <v>6.64535483870968</v>
      </c>
      <c r="E142" s="12">
        <f t="shared" si="155"/>
        <v>-0.440137931034483</v>
      </c>
      <c r="F142" s="9" t="s">
        <v>109</v>
      </c>
      <c r="G142" s="6">
        <v>4</v>
      </c>
      <c r="H142" s="11">
        <f t="shared" ref="H139:H150" si="163">E143</f>
        <v>6.64535483870968</v>
      </c>
      <c r="I142" s="11">
        <f t="shared" si="143"/>
        <v>279.79535483871</v>
      </c>
      <c r="J142" s="11">
        <f t="shared" si="144"/>
        <v>0.0406342815789038</v>
      </c>
      <c r="K142" s="11">
        <f t="shared" si="156"/>
        <v>28.47</v>
      </c>
      <c r="L142" s="11">
        <f t="shared" si="157"/>
        <v>0.2847</v>
      </c>
      <c r="M142" s="6" t="s">
        <v>109</v>
      </c>
      <c r="N142" s="6"/>
      <c r="O142" s="11">
        <f t="shared" si="158"/>
        <v>1.10534513147793</v>
      </c>
      <c r="P142" s="11">
        <f t="shared" si="145"/>
        <v>0.0449149053143445</v>
      </c>
      <c r="Q142" s="15">
        <f t="shared" si="146"/>
        <v>0.0116778753817296</v>
      </c>
      <c r="R142" s="11">
        <f t="shared" si="147"/>
        <v>0.074022</v>
      </c>
      <c r="S142" s="16">
        <f t="shared" si="148"/>
        <v>0.157762224497171</v>
      </c>
      <c r="T142" s="3">
        <v>0.01</v>
      </c>
      <c r="U142" s="17">
        <f t="shared" si="149"/>
        <v>0.00157762224497171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50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51"/>
        <v>0.005</v>
      </c>
      <c r="AT142" s="2">
        <f t="shared" si="159"/>
        <v>0.00706762224497171</v>
      </c>
      <c r="AU142" s="24">
        <f t="shared" si="160"/>
        <v>28.47</v>
      </c>
      <c r="AV142" s="1">
        <f t="shared" si="152"/>
        <v>0.26</v>
      </c>
      <c r="AW142" s="2">
        <f t="shared" si="153"/>
        <v>0.0166666666666667</v>
      </c>
      <c r="AX142" s="1">
        <f t="shared" si="161"/>
        <v>5.84194812762648</v>
      </c>
      <c r="AZ142" s="2">
        <f t="shared" si="154"/>
        <v>0</v>
      </c>
      <c r="BA142" s="1">
        <f t="shared" si="162"/>
        <v>0</v>
      </c>
    </row>
    <row r="143" spans="1:53">
      <c r="A143" s="6"/>
      <c r="B143" s="6"/>
      <c r="C143" s="9">
        <v>4</v>
      </c>
      <c r="D143" s="10">
        <v>13.2266</v>
      </c>
      <c r="E143" s="12">
        <f t="shared" si="155"/>
        <v>6.64535483870968</v>
      </c>
      <c r="F143" s="9" t="s">
        <v>109</v>
      </c>
      <c r="G143" s="6">
        <v>5</v>
      </c>
      <c r="H143" s="11">
        <f t="shared" si="163"/>
        <v>13.2266</v>
      </c>
      <c r="I143" s="11">
        <f t="shared" si="143"/>
        <v>286.3766</v>
      </c>
      <c r="J143" s="11">
        <f t="shared" si="144"/>
        <v>0.0904092454982749</v>
      </c>
      <c r="K143" s="11">
        <f t="shared" si="156"/>
        <v>28.47</v>
      </c>
      <c r="L143" s="11">
        <f t="shared" si="157"/>
        <v>0.2847</v>
      </c>
      <c r="M143" s="6" t="s">
        <v>111</v>
      </c>
      <c r="N143" s="11">
        <f>(O142-P142)*$C$24/100</f>
        <v>1.0074087148554</v>
      </c>
      <c r="O143" s="11">
        <f t="shared" si="158"/>
        <v>0.337721511308179</v>
      </c>
      <c r="P143" s="11">
        <f t="shared" si="145"/>
        <v>0.0305331470259096</v>
      </c>
      <c r="Q143" s="15">
        <f t="shared" si="146"/>
        <v>0.00793861822673649</v>
      </c>
      <c r="R143" s="11">
        <f t="shared" si="147"/>
        <v>0.074022</v>
      </c>
      <c r="S143" s="16">
        <f t="shared" si="148"/>
        <v>0.107246740519528</v>
      </c>
      <c r="T143" s="3">
        <v>0.01</v>
      </c>
      <c r="U143" s="17">
        <f t="shared" si="149"/>
        <v>0.00107246740519528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50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51"/>
        <v>0.0075</v>
      </c>
      <c r="AT143" s="2">
        <f t="shared" si="159"/>
        <v>0.0110224674051953</v>
      </c>
      <c r="AU143" s="24">
        <f t="shared" si="160"/>
        <v>28.47</v>
      </c>
      <c r="AV143" s="1">
        <f t="shared" si="152"/>
        <v>0.26</v>
      </c>
      <c r="AW143" s="2">
        <f t="shared" si="153"/>
        <v>0.0166666666666667</v>
      </c>
      <c r="AX143" s="1">
        <f t="shared" si="161"/>
        <v>9.11094008531893</v>
      </c>
      <c r="AZ143" s="2">
        <f t="shared" si="154"/>
        <v>0</v>
      </c>
      <c r="BA143" s="1">
        <f t="shared" si="162"/>
        <v>0</v>
      </c>
    </row>
    <row r="144" spans="1:53">
      <c r="A144" s="6"/>
      <c r="B144" s="6"/>
      <c r="C144" s="9">
        <v>5</v>
      </c>
      <c r="D144" s="10">
        <v>19.5555806451613</v>
      </c>
      <c r="E144" s="12">
        <f t="shared" si="155"/>
        <v>13.2266</v>
      </c>
      <c r="F144" s="9" t="s">
        <v>111</v>
      </c>
      <c r="G144" s="6">
        <v>6</v>
      </c>
      <c r="H144" s="11">
        <f t="shared" si="163"/>
        <v>19.5555806451613</v>
      </c>
      <c r="I144" s="11">
        <f t="shared" si="143"/>
        <v>292.705580645161</v>
      </c>
      <c r="J144" s="11">
        <f t="shared" si="144"/>
        <v>0.188576746183937</v>
      </c>
      <c r="K144" s="11">
        <f t="shared" si="156"/>
        <v>28.47</v>
      </c>
      <c r="L144" s="11">
        <f t="shared" si="157"/>
        <v>0.2847</v>
      </c>
      <c r="M144" s="6" t="s">
        <v>109</v>
      </c>
      <c r="N144" s="6"/>
      <c r="O144" s="11">
        <f t="shared" si="158"/>
        <v>0.591888364282269</v>
      </c>
      <c r="P144" s="11">
        <f t="shared" si="145"/>
        <v>0.111616381840483</v>
      </c>
      <c r="Q144" s="15">
        <f t="shared" si="146"/>
        <v>0.0290202592785256</v>
      </c>
      <c r="R144" s="11">
        <f t="shared" si="147"/>
        <v>0.074022</v>
      </c>
      <c r="S144" s="16">
        <f t="shared" si="148"/>
        <v>0.392049110784978</v>
      </c>
      <c r="T144" s="3">
        <v>0.01</v>
      </c>
      <c r="U144" s="17">
        <f t="shared" si="149"/>
        <v>0.00392049110784978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50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51"/>
        <v>0.0075</v>
      </c>
      <c r="AT144" s="2">
        <f t="shared" si="159"/>
        <v>0.0138704911078498</v>
      </c>
      <c r="AU144" s="24">
        <f t="shared" si="160"/>
        <v>28.47</v>
      </c>
      <c r="AV144" s="1">
        <f t="shared" si="152"/>
        <v>0.26</v>
      </c>
      <c r="AW144" s="2">
        <f t="shared" si="153"/>
        <v>0.0166666666666667</v>
      </c>
      <c r="AX144" s="1">
        <f t="shared" si="161"/>
        <v>11.4650566694354</v>
      </c>
      <c r="AZ144" s="2">
        <f t="shared" si="154"/>
        <v>0</v>
      </c>
      <c r="BA144" s="1">
        <f t="shared" si="162"/>
        <v>0</v>
      </c>
    </row>
    <row r="145" spans="1:53">
      <c r="A145" s="6"/>
      <c r="B145" s="6"/>
      <c r="C145" s="9">
        <v>6</v>
      </c>
      <c r="D145" s="10">
        <v>25.1163333333333</v>
      </c>
      <c r="E145" s="12">
        <f t="shared" si="155"/>
        <v>19.5555806451613</v>
      </c>
      <c r="F145" s="9" t="s">
        <v>109</v>
      </c>
      <c r="G145" s="6">
        <v>7</v>
      </c>
      <c r="H145" s="11">
        <f t="shared" si="163"/>
        <v>25.1163333333333</v>
      </c>
      <c r="I145" s="11">
        <f t="shared" si="143"/>
        <v>298.266333333333</v>
      </c>
      <c r="J145" s="11">
        <f t="shared" si="144"/>
        <v>0.350611878988385</v>
      </c>
      <c r="K145" s="11">
        <f t="shared" si="156"/>
        <v>28.47</v>
      </c>
      <c r="L145" s="11">
        <f t="shared" si="157"/>
        <v>0.2847</v>
      </c>
      <c r="M145" s="6" t="s">
        <v>109</v>
      </c>
      <c r="N145" s="6"/>
      <c r="O145" s="11">
        <f t="shared" si="158"/>
        <v>0.764971982441786</v>
      </c>
      <c r="P145" s="11">
        <f t="shared" si="145"/>
        <v>0.268208264137384</v>
      </c>
      <c r="Q145" s="15">
        <f t="shared" si="146"/>
        <v>0.0697341486757199</v>
      </c>
      <c r="R145" s="11">
        <f t="shared" si="147"/>
        <v>0.074022</v>
      </c>
      <c r="S145" s="16">
        <f t="shared" si="148"/>
        <v>0.942073284641322</v>
      </c>
      <c r="T145" s="3">
        <v>0.01</v>
      </c>
      <c r="U145" s="17">
        <f t="shared" si="149"/>
        <v>0.00942073284641322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50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51"/>
        <v>0.0075</v>
      </c>
      <c r="AT145" s="2">
        <f t="shared" si="159"/>
        <v>0.0193707328464132</v>
      </c>
      <c r="AU145" s="24">
        <f t="shared" si="160"/>
        <v>28.47</v>
      </c>
      <c r="AV145" s="1">
        <f t="shared" si="152"/>
        <v>0.26</v>
      </c>
      <c r="AW145" s="2">
        <f t="shared" si="153"/>
        <v>0.0166666666666667</v>
      </c>
      <c r="AX145" s="1">
        <f t="shared" si="161"/>
        <v>16.0114409854554</v>
      </c>
      <c r="AZ145" s="2">
        <f t="shared" si="154"/>
        <v>0</v>
      </c>
      <c r="BA145" s="1">
        <f t="shared" si="162"/>
        <v>0</v>
      </c>
    </row>
    <row r="146" spans="1:53">
      <c r="A146" s="6"/>
      <c r="B146" s="6"/>
      <c r="C146" s="9">
        <v>7</v>
      </c>
      <c r="D146" s="10">
        <v>24.5753870967742</v>
      </c>
      <c r="E146" s="12">
        <f t="shared" si="155"/>
        <v>25.1163333333333</v>
      </c>
      <c r="F146" s="9" t="s">
        <v>109</v>
      </c>
      <c r="G146" s="6">
        <v>8</v>
      </c>
      <c r="H146" s="11">
        <f t="shared" si="163"/>
        <v>24.5753870967742</v>
      </c>
      <c r="I146" s="11">
        <f t="shared" si="143"/>
        <v>297.725387096774</v>
      </c>
      <c r="J146" s="11">
        <f t="shared" si="144"/>
        <v>0.330420759496127</v>
      </c>
      <c r="K146" s="11">
        <f t="shared" si="156"/>
        <v>28.47</v>
      </c>
      <c r="L146" s="11">
        <f t="shared" si="157"/>
        <v>0.2847</v>
      </c>
      <c r="M146" s="6" t="s">
        <v>109</v>
      </c>
      <c r="N146" s="6"/>
      <c r="O146" s="11">
        <f t="shared" si="158"/>
        <v>0.781463718304402</v>
      </c>
      <c r="P146" s="11">
        <f t="shared" si="145"/>
        <v>0.258211835320808</v>
      </c>
      <c r="Q146" s="15">
        <f t="shared" si="146"/>
        <v>0.06713507718341</v>
      </c>
      <c r="R146" s="11">
        <f t="shared" si="147"/>
        <v>0.074022</v>
      </c>
      <c r="S146" s="16">
        <f t="shared" si="148"/>
        <v>0.906961135654401</v>
      </c>
      <c r="T146" s="3">
        <v>0.01</v>
      </c>
      <c r="U146" s="17">
        <f t="shared" si="149"/>
        <v>0.00906961135654401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50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51"/>
        <v>0.0075</v>
      </c>
      <c r="AT146" s="2">
        <f t="shared" si="159"/>
        <v>0.019019611356544</v>
      </c>
      <c r="AU146" s="24">
        <f t="shared" si="160"/>
        <v>28.47</v>
      </c>
      <c r="AV146" s="1">
        <f t="shared" si="152"/>
        <v>0.26</v>
      </c>
      <c r="AW146" s="2">
        <f t="shared" si="153"/>
        <v>0.0166666666666667</v>
      </c>
      <c r="AX146" s="1">
        <f t="shared" si="161"/>
        <v>15.7212113354808</v>
      </c>
      <c r="AZ146" s="2">
        <f t="shared" si="154"/>
        <v>0</v>
      </c>
      <c r="BA146" s="1">
        <f t="shared" si="162"/>
        <v>0</v>
      </c>
    </row>
    <row r="147" spans="1:53">
      <c r="A147" s="6"/>
      <c r="B147" s="6"/>
      <c r="C147" s="9">
        <v>8</v>
      </c>
      <c r="D147" s="10">
        <v>24.5443548387097</v>
      </c>
      <c r="E147" s="12">
        <f t="shared" si="155"/>
        <v>24.5753870967742</v>
      </c>
      <c r="F147" s="9" t="s">
        <v>109</v>
      </c>
      <c r="G147" s="6">
        <v>9</v>
      </c>
      <c r="H147" s="11">
        <f t="shared" si="163"/>
        <v>24.5443548387097</v>
      </c>
      <c r="I147" s="11">
        <f t="shared" si="143"/>
        <v>297.69435483871</v>
      </c>
      <c r="J147" s="11">
        <f t="shared" si="144"/>
        <v>0.329296232389039</v>
      </c>
      <c r="K147" s="11">
        <f t="shared" si="156"/>
        <v>28.47</v>
      </c>
      <c r="L147" s="11">
        <f t="shared" si="157"/>
        <v>0.2847</v>
      </c>
      <c r="M147" s="6" t="s">
        <v>109</v>
      </c>
      <c r="N147" s="6"/>
      <c r="O147" s="11">
        <f t="shared" si="158"/>
        <v>0.807951882983594</v>
      </c>
      <c r="P147" s="11">
        <f t="shared" si="145"/>
        <v>0.266055511018127</v>
      </c>
      <c r="Q147" s="15">
        <f t="shared" si="146"/>
        <v>0.0691744328647131</v>
      </c>
      <c r="R147" s="11">
        <f t="shared" si="147"/>
        <v>0.074022</v>
      </c>
      <c r="S147" s="16">
        <f t="shared" si="148"/>
        <v>0.934511805472874</v>
      </c>
      <c r="T147" s="3">
        <v>0.01</v>
      </c>
      <c r="U147" s="17">
        <f t="shared" si="149"/>
        <v>0.00934511805472874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50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51"/>
        <v>0.0075</v>
      </c>
      <c r="AT147" s="2">
        <f t="shared" si="159"/>
        <v>0.0192951180547287</v>
      </c>
      <c r="AU147" s="24">
        <f t="shared" si="160"/>
        <v>28.47</v>
      </c>
      <c r="AV147" s="1">
        <f t="shared" si="152"/>
        <v>0.26</v>
      </c>
      <c r="AW147" s="2">
        <f t="shared" si="153"/>
        <v>0.0166666666666667</v>
      </c>
      <c r="AX147" s="1">
        <f t="shared" si="161"/>
        <v>15.9489393865597</v>
      </c>
      <c r="AZ147" s="2">
        <f t="shared" si="154"/>
        <v>0</v>
      </c>
      <c r="BA147" s="1">
        <f t="shared" si="162"/>
        <v>0</v>
      </c>
    </row>
    <row r="148" spans="1:53">
      <c r="A148" s="6"/>
      <c r="B148" s="6"/>
      <c r="C148" s="9">
        <v>9</v>
      </c>
      <c r="D148" s="10">
        <v>19.1473333333333</v>
      </c>
      <c r="E148" s="12">
        <f t="shared" si="155"/>
        <v>24.5443548387097</v>
      </c>
      <c r="F148" s="9" t="s">
        <v>109</v>
      </c>
      <c r="G148" s="6">
        <v>10</v>
      </c>
      <c r="H148" s="11">
        <f t="shared" si="163"/>
        <v>19.1473333333333</v>
      </c>
      <c r="I148" s="11">
        <f t="shared" si="143"/>
        <v>292.297333333333</v>
      </c>
      <c r="J148" s="11">
        <f t="shared" si="144"/>
        <v>0.180015801603705</v>
      </c>
      <c r="K148" s="11">
        <f t="shared" si="156"/>
        <v>28.47</v>
      </c>
      <c r="L148" s="11">
        <f t="shared" si="157"/>
        <v>0.2847</v>
      </c>
      <c r="M148" s="6" t="s">
        <v>109</v>
      </c>
      <c r="N148" s="6"/>
      <c r="O148" s="11">
        <f t="shared" si="158"/>
        <v>0.826596371965467</v>
      </c>
      <c r="P148" s="11">
        <f t="shared" si="145"/>
        <v>0.148800408502077</v>
      </c>
      <c r="Q148" s="15">
        <f t="shared" si="146"/>
        <v>0.0386881062105401</v>
      </c>
      <c r="R148" s="11">
        <f t="shared" si="147"/>
        <v>0.074022</v>
      </c>
      <c r="S148" s="16">
        <f t="shared" si="148"/>
        <v>0.522656861616008</v>
      </c>
      <c r="T148" s="3">
        <v>0.01</v>
      </c>
      <c r="U148" s="17">
        <f t="shared" si="149"/>
        <v>0.00522656861616008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50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51"/>
        <v>0.005</v>
      </c>
      <c r="AT148" s="2">
        <f t="shared" si="159"/>
        <v>0.0107165686161601</v>
      </c>
      <c r="AU148" s="24">
        <f t="shared" si="160"/>
        <v>28.47</v>
      </c>
      <c r="AV148" s="1">
        <f t="shared" si="152"/>
        <v>0.26</v>
      </c>
      <c r="AW148" s="2">
        <f t="shared" si="153"/>
        <v>0.0166666666666667</v>
      </c>
      <c r="AX148" s="1">
        <f t="shared" si="161"/>
        <v>8.858090570177</v>
      </c>
      <c r="AZ148" s="2">
        <f t="shared" si="154"/>
        <v>0</v>
      </c>
      <c r="BA148" s="1">
        <f t="shared" si="162"/>
        <v>0</v>
      </c>
    </row>
    <row r="149" spans="1:53">
      <c r="A149" s="6"/>
      <c r="B149" s="6"/>
      <c r="C149" s="9">
        <v>10</v>
      </c>
      <c r="D149" s="10">
        <v>10.9963548387097</v>
      </c>
      <c r="E149" s="12">
        <f t="shared" si="155"/>
        <v>19.1473333333333</v>
      </c>
      <c r="F149" s="9" t="s">
        <v>109</v>
      </c>
      <c r="G149" s="6">
        <v>11</v>
      </c>
      <c r="H149" s="11">
        <f t="shared" si="163"/>
        <v>10.9963548387097</v>
      </c>
      <c r="I149" s="11">
        <f t="shared" si="143"/>
        <v>284.14635483871</v>
      </c>
      <c r="J149" s="11">
        <f t="shared" si="144"/>
        <v>0.0692333924806547</v>
      </c>
      <c r="K149" s="11">
        <f t="shared" si="156"/>
        <v>28.47</v>
      </c>
      <c r="L149" s="11">
        <f t="shared" si="157"/>
        <v>0.2847</v>
      </c>
      <c r="M149" s="6" t="s">
        <v>111</v>
      </c>
      <c r="N149" s="11">
        <f>(O148-P148)*$C$24/100</f>
        <v>0.64390616529022</v>
      </c>
      <c r="O149" s="11">
        <f t="shared" si="158"/>
        <v>0.318589798173169</v>
      </c>
      <c r="P149" s="11">
        <f t="shared" si="145"/>
        <v>0.0220570525372556</v>
      </c>
      <c r="Q149" s="15">
        <f t="shared" si="146"/>
        <v>0.00573483365968646</v>
      </c>
      <c r="R149" s="11">
        <f t="shared" si="147"/>
        <v>0.074022</v>
      </c>
      <c r="S149" s="16">
        <f t="shared" si="148"/>
        <v>0.0774747191333179</v>
      </c>
      <c r="T149" s="3">
        <v>0.01</v>
      </c>
      <c r="U149" s="17">
        <f t="shared" si="149"/>
        <v>0.000774747191333179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50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51"/>
        <v>0.005</v>
      </c>
      <c r="AT149" s="2">
        <f t="shared" si="159"/>
        <v>0.00626474719133318</v>
      </c>
      <c r="AU149" s="24">
        <f t="shared" si="160"/>
        <v>28.47</v>
      </c>
      <c r="AV149" s="1">
        <f t="shared" si="152"/>
        <v>0.26</v>
      </c>
      <c r="AW149" s="2">
        <f t="shared" si="153"/>
        <v>0.0166666666666667</v>
      </c>
      <c r="AX149" s="1">
        <f t="shared" si="161"/>
        <v>5.178308468665</v>
      </c>
      <c r="AZ149" s="2">
        <f t="shared" si="154"/>
        <v>0</v>
      </c>
      <c r="BA149" s="1">
        <f t="shared" si="162"/>
        <v>0</v>
      </c>
    </row>
    <row r="150" spans="1:54">
      <c r="A150" s="6"/>
      <c r="B150" s="6"/>
      <c r="C150" s="9">
        <v>11</v>
      </c>
      <c r="D150" s="10">
        <v>3.50916666666667</v>
      </c>
      <c r="E150" s="12">
        <f t="shared" si="155"/>
        <v>10.9963548387097</v>
      </c>
      <c r="F150" s="9" t="s">
        <v>111</v>
      </c>
      <c r="G150" s="6">
        <v>12</v>
      </c>
      <c r="H150" s="11">
        <f t="shared" si="163"/>
        <v>3.50916666666667</v>
      </c>
      <c r="I150" s="11">
        <f t="shared" si="143"/>
        <v>276.659166666667</v>
      </c>
      <c r="J150" s="11">
        <f t="shared" si="144"/>
        <v>0.0273885606695737</v>
      </c>
      <c r="K150" s="11">
        <f t="shared" si="156"/>
        <v>28.47</v>
      </c>
      <c r="L150" s="11">
        <f t="shared" si="157"/>
        <v>0.2847</v>
      </c>
      <c r="M150" s="6" t="s">
        <v>109</v>
      </c>
      <c r="N150" s="6"/>
      <c r="O150" s="11">
        <f t="shared" si="158"/>
        <v>0.581232745635914</v>
      </c>
      <c r="P150" s="11">
        <f t="shared" si="145"/>
        <v>0.0159191283169921</v>
      </c>
      <c r="Q150" s="15">
        <f t="shared" si="146"/>
        <v>0.00413897336241796</v>
      </c>
      <c r="R150" s="11">
        <f t="shared" si="147"/>
        <v>0.074022</v>
      </c>
      <c r="S150" s="16">
        <f t="shared" si="148"/>
        <v>0.0559154489532566</v>
      </c>
      <c r="T150" s="3">
        <v>0.01</v>
      </c>
      <c r="U150" s="17">
        <f t="shared" si="149"/>
        <v>0.000559154489532566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50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51"/>
        <v>0.005</v>
      </c>
      <c r="AT150" s="2">
        <f t="shared" si="159"/>
        <v>0.00604915448953257</v>
      </c>
      <c r="AU150" s="24">
        <f t="shared" si="160"/>
        <v>28.47</v>
      </c>
      <c r="AV150" s="1">
        <f t="shared" si="152"/>
        <v>0.26</v>
      </c>
      <c r="AW150" s="2">
        <f t="shared" si="153"/>
        <v>0.0166666666666667</v>
      </c>
      <c r="AX150" s="1">
        <f t="shared" si="161"/>
        <v>5.00010406880335</v>
      </c>
      <c r="AY150" s="1">
        <f>SUM(AX139:AX150)</f>
        <v>107.721102176946</v>
      </c>
      <c r="AZ150" s="2">
        <f t="shared" si="154"/>
        <v>0</v>
      </c>
      <c r="BA150" s="1">
        <f t="shared" si="162"/>
        <v>0</v>
      </c>
      <c r="BB150" s="1">
        <f>SUM(BA139:BA150)</f>
        <v>0</v>
      </c>
    </row>
    <row r="151" spans="1:19">
      <c r="A151" s="6"/>
      <c r="B151" s="6"/>
      <c r="C151" s="9">
        <v>12</v>
      </c>
      <c r="D151" s="10">
        <v>-5.42074193548387</v>
      </c>
      <c r="E151" s="12">
        <f t="shared" si="155"/>
        <v>3.50916666666667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91" workbookViewId="0">
      <pane xSplit="4" topLeftCell="AS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5" t="s">
        <v>40</v>
      </c>
      <c r="D2" s="3">
        <v>28.3</v>
      </c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>
        <v>19.1</v>
      </c>
      <c r="D3" s="3">
        <v>13.1</v>
      </c>
      <c r="E3" s="3">
        <v>28.8</v>
      </c>
      <c r="F3" s="3">
        <v>1192.09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>
        <v>15.1</v>
      </c>
      <c r="E4" s="3">
        <v>11</v>
      </c>
      <c r="F4" s="3">
        <v>1166.832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>
        <v>0.1</v>
      </c>
      <c r="E5" s="3">
        <v>0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>
        <v>64.9</v>
      </c>
      <c r="D6" s="3">
        <v>45.4</v>
      </c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>
        <v>5.5</v>
      </c>
      <c r="E7" s="3">
        <v>7.7</v>
      </c>
      <c r="F7" s="3">
        <v>93.9145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>
        <v>29.9</v>
      </c>
      <c r="E8" s="3">
        <v>52.6</v>
      </c>
      <c r="F8" s="3">
        <v>91.104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>
        <v>381.7</v>
      </c>
      <c r="D9" s="3">
        <v>201</v>
      </c>
      <c r="E9" s="3">
        <v>264.74</v>
      </c>
      <c r="F9" s="3">
        <v>134.758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>
        <v>0</v>
      </c>
      <c r="D10" s="3">
        <v>0.1</v>
      </c>
      <c r="E10" s="3">
        <v>0.1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>
        <v>0.1</v>
      </c>
      <c r="D11" s="3">
        <v>0.3</v>
      </c>
      <c r="E11" s="3">
        <v>1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8302105.51017801</v>
      </c>
      <c r="J16" s="7" t="s">
        <v>35</v>
      </c>
      <c r="K16" s="7">
        <f>I16/(10000*1000)</f>
        <v>0.830210551017801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5370045.07408442</v>
      </c>
      <c r="J17" s="7" t="s">
        <v>35</v>
      </c>
      <c r="K17" s="7">
        <f>I17/(10000*1000)</f>
        <v>0.537004507408442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v>1192.09</v>
      </c>
      <c r="C29" s="9" t="s">
        <v>108</v>
      </c>
      <c r="D29" s="29">
        <v>-1.58</v>
      </c>
      <c r="E29" s="9"/>
      <c r="F29" s="9"/>
      <c r="G29" s="6">
        <v>1</v>
      </c>
      <c r="H29" s="11">
        <f t="shared" ref="H29:H40" si="0">E30</f>
        <v>-1.58</v>
      </c>
      <c r="I29" s="11">
        <f t="shared" ref="I29:I40" si="1">H29+273.15</f>
        <v>271.57</v>
      </c>
      <c r="J29" s="11">
        <f t="shared" ref="J29:J40" si="2">EXP(($C$18*(I29-$C$16))/($C$19*I29*$C$16))</f>
        <v>0.0141624468466164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0.0140690927178191</v>
      </c>
      <c r="Q29" s="15">
        <f t="shared" ref="Q29:Q40" si="6">P29*$B$31</f>
        <v>0.00182898205331648</v>
      </c>
      <c r="R29" s="11">
        <f t="shared" ref="R29:R40" si="7">L29*$B$31</f>
        <v>0.129143083333333</v>
      </c>
      <c r="S29" s="16">
        <f t="shared" ref="S29:S40" si="8">Q29/R29</f>
        <v>0.0141624468466164</v>
      </c>
      <c r="T29" s="3">
        <v>0.01</v>
      </c>
      <c r="U29" s="17">
        <f t="shared" ref="U29:U40" si="9">S29*T29</f>
        <v>0.000141624468466164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0.0220416244684662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0.916666666666667</v>
      </c>
      <c r="AU29" s="1">
        <f t="shared" ref="AU29:AU40" si="17">AT29*10000*AS29*0.67*AR29*AQ29</f>
        <v>1748.23975471495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-1.4748064516129</v>
      </c>
      <c r="E30" s="12">
        <f t="shared" ref="E30:E41" si="18">D29</f>
        <v>-1.58</v>
      </c>
      <c r="F30" s="9" t="s">
        <v>109</v>
      </c>
      <c r="G30" s="6">
        <v>2</v>
      </c>
      <c r="H30" s="11">
        <f t="shared" si="0"/>
        <v>-1.4748064516129</v>
      </c>
      <c r="I30" s="11">
        <f t="shared" si="1"/>
        <v>271.675193548387</v>
      </c>
      <c r="J30" s="11">
        <f t="shared" si="2"/>
        <v>0.014360430555919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1.97274757394885</v>
      </c>
      <c r="P30" s="11">
        <f t="shared" si="5"/>
        <v>0.0283295045400501</v>
      </c>
      <c r="Q30" s="15">
        <f t="shared" si="6"/>
        <v>0.00368283559020652</v>
      </c>
      <c r="R30" s="11">
        <f t="shared" si="7"/>
        <v>0.129143083333333</v>
      </c>
      <c r="S30" s="16">
        <f t="shared" si="8"/>
        <v>0.0285174822773954</v>
      </c>
      <c r="T30" s="3">
        <v>0.01</v>
      </c>
      <c r="U30" s="17">
        <f t="shared" si="9"/>
        <v>0.000285174822773954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0.022185174822774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0.916666666666667</v>
      </c>
      <c r="AU30" s="1">
        <f t="shared" si="17"/>
        <v>1759.62550518735</v>
      </c>
    </row>
    <row r="31" s="1" customFormat="1" spans="1:47">
      <c r="A31" s="6" t="s">
        <v>72</v>
      </c>
      <c r="B31" s="6">
        <v>0.13</v>
      </c>
      <c r="C31" s="9">
        <v>2</v>
      </c>
      <c r="D31" s="10">
        <v>1.70948275862069</v>
      </c>
      <c r="E31" s="12">
        <f t="shared" si="18"/>
        <v>-1.4748064516129</v>
      </c>
      <c r="F31" s="9" t="s">
        <v>109</v>
      </c>
      <c r="G31" s="6">
        <v>3</v>
      </c>
      <c r="H31" s="11">
        <f t="shared" si="0"/>
        <v>1.70948275862069</v>
      </c>
      <c r="I31" s="11">
        <f t="shared" si="1"/>
        <v>274.859482758621</v>
      </c>
      <c r="J31" s="11">
        <f t="shared" si="2"/>
        <v>0.021751578119503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2.93782640274213</v>
      </c>
      <c r="P31" s="11">
        <f t="shared" si="5"/>
        <v>0.0639023605007838</v>
      </c>
      <c r="Q31" s="15">
        <f t="shared" si="6"/>
        <v>0.0083073068651019</v>
      </c>
      <c r="R31" s="11">
        <f t="shared" si="7"/>
        <v>0.129143083333333</v>
      </c>
      <c r="S31" s="16">
        <f t="shared" si="8"/>
        <v>0.0643263785460332</v>
      </c>
      <c r="T31" s="3">
        <v>0.01</v>
      </c>
      <c r="U31" s="17">
        <f t="shared" si="9"/>
        <v>0.000643263785460333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0.0225432637854603</v>
      </c>
      <c r="AR31" s="24">
        <f t="shared" si="15"/>
        <v>99.3408333333333</v>
      </c>
      <c r="AS31" s="1">
        <f t="shared" si="16"/>
        <v>0.13</v>
      </c>
      <c r="AT31" s="2">
        <f t="shared" si="20"/>
        <v>0.916666666666667</v>
      </c>
      <c r="AU31" s="1">
        <f t="shared" si="17"/>
        <v>1788.02746626733</v>
      </c>
    </row>
    <row r="32" s="1" customFormat="1" spans="1:47">
      <c r="A32" s="6"/>
      <c r="B32" s="6"/>
      <c r="C32" s="9">
        <v>3</v>
      </c>
      <c r="D32" s="10">
        <v>9.26625806451613</v>
      </c>
      <c r="E32" s="12">
        <f t="shared" si="18"/>
        <v>1.70948275862069</v>
      </c>
      <c r="F32" s="9" t="s">
        <v>109</v>
      </c>
      <c r="G32" s="6">
        <v>4</v>
      </c>
      <c r="H32" s="11">
        <f t="shared" si="0"/>
        <v>9.26625806451613</v>
      </c>
      <c r="I32" s="11">
        <f t="shared" si="1"/>
        <v>282.416258064516</v>
      </c>
      <c r="J32" s="11">
        <f t="shared" si="2"/>
        <v>0.056123971795811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3.86733237557468</v>
      </c>
      <c r="P32" s="11">
        <f t="shared" si="5"/>
        <v>0.21705005317178</v>
      </c>
      <c r="Q32" s="15">
        <f t="shared" si="6"/>
        <v>0.0282165069123314</v>
      </c>
      <c r="R32" s="11">
        <f t="shared" si="7"/>
        <v>0.129143083333333</v>
      </c>
      <c r="S32" s="16">
        <f t="shared" si="8"/>
        <v>0.218490268189597</v>
      </c>
      <c r="T32" s="3">
        <v>0.01</v>
      </c>
      <c r="U32" s="17">
        <f t="shared" si="9"/>
        <v>0.00218490268189597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0.024084902681896</v>
      </c>
      <c r="AR32" s="24">
        <f t="shared" si="15"/>
        <v>99.3408333333333</v>
      </c>
      <c r="AS32" s="1">
        <f t="shared" si="16"/>
        <v>0.13</v>
      </c>
      <c r="AT32" s="2">
        <f t="shared" si="20"/>
        <v>0.916666666666667</v>
      </c>
      <c r="AU32" s="1">
        <f t="shared" si="17"/>
        <v>1910.3031365574</v>
      </c>
    </row>
    <row r="33" s="1" customFormat="1" spans="1:47">
      <c r="A33" s="6"/>
      <c r="B33" s="6"/>
      <c r="C33" s="9">
        <v>4</v>
      </c>
      <c r="D33" s="10">
        <v>15.3476</v>
      </c>
      <c r="E33" s="12">
        <f t="shared" si="18"/>
        <v>9.26625806451613</v>
      </c>
      <c r="F33" s="9" t="s">
        <v>109</v>
      </c>
      <c r="G33" s="6">
        <v>5</v>
      </c>
      <c r="H33" s="11">
        <f t="shared" si="0"/>
        <v>15.3476</v>
      </c>
      <c r="I33" s="11">
        <f t="shared" si="1"/>
        <v>288.4976</v>
      </c>
      <c r="J33" s="11">
        <f t="shared" si="2"/>
        <v>0.11608353886272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3.46776820628275</v>
      </c>
      <c r="O33" s="11">
        <f t="shared" si="19"/>
        <v>1.17592244945348</v>
      </c>
      <c r="P33" s="11">
        <f t="shared" si="5"/>
        <v>0.136505239360678</v>
      </c>
      <c r="Q33" s="15">
        <f t="shared" si="6"/>
        <v>0.0177456811168881</v>
      </c>
      <c r="R33" s="11">
        <f t="shared" si="7"/>
        <v>0.129143083333333</v>
      </c>
      <c r="S33" s="16">
        <f t="shared" si="8"/>
        <v>0.13741100691459</v>
      </c>
      <c r="T33" s="3">
        <v>0.01</v>
      </c>
      <c r="U33" s="17">
        <f t="shared" si="9"/>
        <v>0.0013741100691459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0.0308241100691459</v>
      </c>
      <c r="AR33" s="24">
        <f t="shared" si="15"/>
        <v>99.3408333333333</v>
      </c>
      <c r="AS33" s="1">
        <f t="shared" si="16"/>
        <v>0.13</v>
      </c>
      <c r="AT33" s="2">
        <f t="shared" si="20"/>
        <v>0.916666666666667</v>
      </c>
      <c r="AU33" s="1">
        <f t="shared" si="17"/>
        <v>2444.82591125191</v>
      </c>
    </row>
    <row r="34" s="1" customFormat="1" spans="1:47">
      <c r="A34" s="6"/>
      <c r="B34" s="6"/>
      <c r="C34" s="9">
        <v>5</v>
      </c>
      <c r="D34" s="10">
        <v>20.8012580645161</v>
      </c>
      <c r="E34" s="12">
        <f t="shared" si="18"/>
        <v>15.3476</v>
      </c>
      <c r="F34" s="9" t="s">
        <v>111</v>
      </c>
      <c r="G34" s="6">
        <v>6</v>
      </c>
      <c r="H34" s="11">
        <f t="shared" si="0"/>
        <v>20.8012580645161</v>
      </c>
      <c r="I34" s="11">
        <f t="shared" si="1"/>
        <v>293.951258064516</v>
      </c>
      <c r="J34" s="11">
        <f t="shared" si="2"/>
        <v>0.217124577331172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2.03282554342613</v>
      </c>
      <c r="P34" s="11">
        <f t="shared" si="5"/>
        <v>0.44137638690441</v>
      </c>
      <c r="Q34" s="15">
        <f t="shared" si="6"/>
        <v>0.0573789302975733</v>
      </c>
      <c r="R34" s="11">
        <f t="shared" si="7"/>
        <v>0.129143083333333</v>
      </c>
      <c r="S34" s="16">
        <f t="shared" si="8"/>
        <v>0.444305098008786</v>
      </c>
      <c r="T34" s="3">
        <v>0.01</v>
      </c>
      <c r="U34" s="17">
        <f t="shared" si="9"/>
        <v>0.00444305098008786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0.0338930509800879</v>
      </c>
      <c r="AR34" s="24">
        <f t="shared" si="15"/>
        <v>99.3408333333333</v>
      </c>
      <c r="AS34" s="1">
        <f t="shared" si="16"/>
        <v>0.13</v>
      </c>
      <c r="AT34" s="2">
        <f t="shared" si="20"/>
        <v>0.916666666666667</v>
      </c>
      <c r="AU34" s="1">
        <f t="shared" si="17"/>
        <v>2688.24011663662</v>
      </c>
    </row>
    <row r="35" s="1" customFormat="1" spans="1:47">
      <c r="A35" s="6"/>
      <c r="B35" s="6"/>
      <c r="C35" s="9">
        <v>6</v>
      </c>
      <c r="D35" s="10">
        <v>26.5533333333333</v>
      </c>
      <c r="E35" s="12">
        <f t="shared" si="18"/>
        <v>20.8012580645161</v>
      </c>
      <c r="F35" s="9" t="s">
        <v>109</v>
      </c>
      <c r="G35" s="6">
        <v>7</v>
      </c>
      <c r="H35" s="11">
        <f t="shared" si="0"/>
        <v>26.5533333333333</v>
      </c>
      <c r="I35" s="11">
        <f t="shared" si="1"/>
        <v>299.703333333333</v>
      </c>
      <c r="J35" s="11">
        <f t="shared" si="2"/>
        <v>0.410018522342748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2.58485748985506</v>
      </c>
      <c r="P35" s="11">
        <f t="shared" si="5"/>
        <v>1.05983944845696</v>
      </c>
      <c r="Q35" s="15">
        <f t="shared" si="6"/>
        <v>0.137779128299404</v>
      </c>
      <c r="R35" s="11">
        <f t="shared" si="7"/>
        <v>0.129143083333333</v>
      </c>
      <c r="S35" s="16">
        <f t="shared" si="8"/>
        <v>1.06687191248006</v>
      </c>
      <c r="T35" s="3">
        <v>0.01</v>
      </c>
      <c r="U35" s="17">
        <f t="shared" si="9"/>
        <v>0.0106687191248006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0.0401187191248006</v>
      </c>
      <c r="AR35" s="24">
        <f t="shared" si="15"/>
        <v>99.3408333333333</v>
      </c>
      <c r="AS35" s="1">
        <f t="shared" si="16"/>
        <v>0.13</v>
      </c>
      <c r="AT35" s="2">
        <f t="shared" si="20"/>
        <v>0.916666666666667</v>
      </c>
      <c r="AU35" s="1">
        <f t="shared" si="17"/>
        <v>3182.03133269787</v>
      </c>
    </row>
    <row r="36" s="1" customFormat="1" spans="1:47">
      <c r="A36" s="6"/>
      <c r="B36" s="6"/>
      <c r="C36" s="9">
        <v>7</v>
      </c>
      <c r="D36" s="10">
        <v>27.2261935483871</v>
      </c>
      <c r="E36" s="12">
        <f t="shared" si="18"/>
        <v>26.5533333333333</v>
      </c>
      <c r="F36" s="9" t="s">
        <v>109</v>
      </c>
      <c r="G36" s="6">
        <v>8</v>
      </c>
      <c r="H36" s="11">
        <f t="shared" si="0"/>
        <v>27.2261935483871</v>
      </c>
      <c r="I36" s="11">
        <f t="shared" si="1"/>
        <v>300.376193548387</v>
      </c>
      <c r="J36" s="11">
        <f t="shared" si="2"/>
        <v>0.440970313097379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2.51842637473143</v>
      </c>
      <c r="P36" s="11">
        <f t="shared" si="5"/>
        <v>1.11055126697802</v>
      </c>
      <c r="Q36" s="15">
        <f t="shared" si="6"/>
        <v>0.144371664707142</v>
      </c>
      <c r="R36" s="11">
        <f t="shared" si="7"/>
        <v>0.129143083333333</v>
      </c>
      <c r="S36" s="16">
        <f t="shared" si="8"/>
        <v>1.11792022445757</v>
      </c>
      <c r="T36" s="3">
        <v>0.01</v>
      </c>
      <c r="U36" s="17">
        <f t="shared" si="9"/>
        <v>0.0111792022445757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0.0406292022445757</v>
      </c>
      <c r="AR36" s="24">
        <f t="shared" si="15"/>
        <v>99.3408333333333</v>
      </c>
      <c r="AS36" s="1">
        <f t="shared" si="16"/>
        <v>0.13</v>
      </c>
      <c r="AT36" s="2">
        <f t="shared" si="20"/>
        <v>0.916666666666667</v>
      </c>
      <c r="AU36" s="1">
        <f t="shared" si="17"/>
        <v>3222.52049380206</v>
      </c>
    </row>
    <row r="37" s="1" customFormat="1" spans="1:47">
      <c r="A37" s="6"/>
      <c r="B37" s="6"/>
      <c r="C37" s="9">
        <v>8</v>
      </c>
      <c r="D37" s="10">
        <v>26.6806774193548</v>
      </c>
      <c r="E37" s="12">
        <f t="shared" si="18"/>
        <v>27.2261935483871</v>
      </c>
      <c r="F37" s="9" t="s">
        <v>109</v>
      </c>
      <c r="G37" s="6">
        <v>9</v>
      </c>
      <c r="H37" s="11">
        <f t="shared" si="0"/>
        <v>26.6806774193548</v>
      </c>
      <c r="I37" s="11">
        <f t="shared" si="1"/>
        <v>299.830677419355</v>
      </c>
      <c r="J37" s="11">
        <f t="shared" si="2"/>
        <v>0.415715310886616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2.40128344108675</v>
      </c>
      <c r="P37" s="11">
        <f t="shared" si="5"/>
        <v>0.99825029223826</v>
      </c>
      <c r="Q37" s="15">
        <f t="shared" si="6"/>
        <v>0.129772537990974</v>
      </c>
      <c r="R37" s="11">
        <f t="shared" si="7"/>
        <v>0.129143083333333</v>
      </c>
      <c r="S37" s="16">
        <f t="shared" si="8"/>
        <v>1.00487408726347</v>
      </c>
      <c r="T37" s="3">
        <v>0.01</v>
      </c>
      <c r="U37" s="17">
        <f t="shared" si="9"/>
        <v>0.0100487408726347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0.0394987408726347</v>
      </c>
      <c r="AR37" s="24">
        <f t="shared" si="15"/>
        <v>99.3408333333333</v>
      </c>
      <c r="AS37" s="1">
        <f t="shared" si="16"/>
        <v>0.13</v>
      </c>
      <c r="AT37" s="2">
        <f t="shared" si="20"/>
        <v>0.916666666666667</v>
      </c>
      <c r="AU37" s="1">
        <f t="shared" si="17"/>
        <v>3132.85752388693</v>
      </c>
    </row>
    <row r="38" s="1" customFormat="1" spans="1:47">
      <c r="A38" s="6"/>
      <c r="B38" s="6"/>
      <c r="C38" s="9">
        <v>9</v>
      </c>
      <c r="D38" s="10">
        <v>21.5866666666667</v>
      </c>
      <c r="E38" s="12">
        <f t="shared" si="18"/>
        <v>26.6806774193548</v>
      </c>
      <c r="F38" s="9" t="s">
        <v>109</v>
      </c>
      <c r="G38" s="6">
        <v>10</v>
      </c>
      <c r="H38" s="11">
        <f t="shared" si="0"/>
        <v>21.5866666666667</v>
      </c>
      <c r="I38" s="11">
        <f t="shared" si="1"/>
        <v>294.736666666667</v>
      </c>
      <c r="J38" s="11">
        <f t="shared" si="2"/>
        <v>0.237160944573354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2.39644148218182</v>
      </c>
      <c r="P38" s="11">
        <f t="shared" si="5"/>
        <v>0.568342325529009</v>
      </c>
      <c r="Q38" s="15">
        <f t="shared" si="6"/>
        <v>0.0738845023187712</v>
      </c>
      <c r="R38" s="11">
        <f t="shared" si="7"/>
        <v>0.129143083333333</v>
      </c>
      <c r="S38" s="16">
        <f t="shared" si="8"/>
        <v>0.572113507063068</v>
      </c>
      <c r="T38" s="3">
        <v>0.01</v>
      </c>
      <c r="U38" s="17">
        <f t="shared" si="9"/>
        <v>0.00572113507063068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0.0276211350706307</v>
      </c>
      <c r="AR38" s="24">
        <f t="shared" si="15"/>
        <v>99.3408333333333</v>
      </c>
      <c r="AS38" s="1">
        <f t="shared" si="16"/>
        <v>0.13</v>
      </c>
      <c r="AT38" s="2">
        <f t="shared" si="20"/>
        <v>0.916666666666667</v>
      </c>
      <c r="AU38" s="1">
        <f t="shared" si="17"/>
        <v>2190.78074167862</v>
      </c>
    </row>
    <row r="39" s="1" customFormat="1" spans="1:47">
      <c r="A39" s="6"/>
      <c r="B39" s="6"/>
      <c r="C39" s="9">
        <v>10</v>
      </c>
      <c r="D39" s="10">
        <v>13.6885806451613</v>
      </c>
      <c r="E39" s="12">
        <f t="shared" si="18"/>
        <v>21.5866666666667</v>
      </c>
      <c r="F39" s="9" t="s">
        <v>109</v>
      </c>
      <c r="G39" s="6">
        <v>11</v>
      </c>
      <c r="H39" s="11">
        <f t="shared" si="0"/>
        <v>13.6885806451613</v>
      </c>
      <c r="I39" s="11">
        <f t="shared" si="1"/>
        <v>286.838580645161</v>
      </c>
      <c r="J39" s="11">
        <f t="shared" si="2"/>
        <v>0.0954981297059559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1.73669419882017</v>
      </c>
      <c r="O39" s="11">
        <f t="shared" si="19"/>
        <v>1.08481329116597</v>
      </c>
      <c r="P39" s="11">
        <f t="shared" si="5"/>
        <v>0.103597640386513</v>
      </c>
      <c r="Q39" s="15">
        <f t="shared" si="6"/>
        <v>0.0134676932502467</v>
      </c>
      <c r="R39" s="11">
        <f t="shared" si="7"/>
        <v>0.129143083333333</v>
      </c>
      <c r="S39" s="16">
        <f t="shared" si="8"/>
        <v>0.104285052692176</v>
      </c>
      <c r="T39" s="3">
        <v>0.01</v>
      </c>
      <c r="U39" s="17">
        <f t="shared" si="9"/>
        <v>0.00104285052692176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0.0229428505269218</v>
      </c>
      <c r="AR39" s="24">
        <f t="shared" si="15"/>
        <v>99.3408333333333</v>
      </c>
      <c r="AS39" s="1">
        <f t="shared" si="16"/>
        <v>0.13</v>
      </c>
      <c r="AT39" s="2">
        <f t="shared" si="20"/>
        <v>0.916666666666667</v>
      </c>
      <c r="AU39" s="1">
        <f t="shared" si="17"/>
        <v>1819.7208393161</v>
      </c>
    </row>
    <row r="40" s="1" customFormat="1" spans="1:48">
      <c r="A40" s="6"/>
      <c r="B40" s="6"/>
      <c r="C40" s="9">
        <v>11</v>
      </c>
      <c r="D40" s="10">
        <v>6.74053333333333</v>
      </c>
      <c r="E40" s="12">
        <f t="shared" si="18"/>
        <v>13.6885806451613</v>
      </c>
      <c r="F40" s="9" t="s">
        <v>111</v>
      </c>
      <c r="G40" s="6">
        <v>12</v>
      </c>
      <c r="H40" s="11">
        <f t="shared" si="0"/>
        <v>6.74053333333333</v>
      </c>
      <c r="I40" s="11">
        <f t="shared" si="1"/>
        <v>279.890533333333</v>
      </c>
      <c r="J40" s="11">
        <f t="shared" si="2"/>
        <v>0.0411179978464144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1.97462398411279</v>
      </c>
      <c r="P40" s="11">
        <f t="shared" si="5"/>
        <v>0.081192584726228</v>
      </c>
      <c r="Q40" s="15">
        <f t="shared" si="6"/>
        <v>0.0105550360144096</v>
      </c>
      <c r="R40" s="11">
        <f t="shared" si="7"/>
        <v>0.129143083333333</v>
      </c>
      <c r="S40" s="16">
        <f t="shared" si="8"/>
        <v>0.0817313304125308</v>
      </c>
      <c r="T40" s="3">
        <v>0.01</v>
      </c>
      <c r="U40" s="17">
        <f t="shared" si="9"/>
        <v>0.000817313304125308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0.0227173133041253</v>
      </c>
      <c r="AR40" s="24">
        <f t="shared" si="15"/>
        <v>99.3408333333333</v>
      </c>
      <c r="AS40" s="1">
        <f t="shared" si="16"/>
        <v>0.13</v>
      </c>
      <c r="AT40" s="2">
        <f t="shared" si="20"/>
        <v>0.916666666666667</v>
      </c>
      <c r="AU40" s="1">
        <f t="shared" si="17"/>
        <v>1801.83226945933</v>
      </c>
      <c r="AV40" s="1">
        <f>SUM(AU29:AU40)</f>
        <v>27689.0050914565</v>
      </c>
    </row>
    <row r="41" s="1" customFormat="1" spans="1:46">
      <c r="A41" s="6"/>
      <c r="B41" s="6"/>
      <c r="C41" s="9">
        <v>12</v>
      </c>
      <c r="D41" s="10">
        <v>-2.56583870967742</v>
      </c>
      <c r="E41" s="12">
        <f t="shared" si="18"/>
        <v>6.74053333333333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v>1166.832</v>
      </c>
      <c r="C44" s="9" t="s">
        <v>108</v>
      </c>
      <c r="D44" s="29">
        <v>-1.58</v>
      </c>
      <c r="E44" s="9"/>
      <c r="F44" s="9"/>
      <c r="G44" s="6">
        <v>1</v>
      </c>
      <c r="H44" s="11">
        <f t="shared" ref="H44:H55" si="21">E45</f>
        <v>-1.58</v>
      </c>
      <c r="I44" s="11">
        <f t="shared" ref="I44:I55" si="22">H44+273.15</f>
        <v>271.57</v>
      </c>
      <c r="J44" s="11">
        <f t="shared" ref="J44:J55" si="23">EXP(($C$18*(I44-$C$16))/($C$19*I44*$C$16))</f>
        <v>0.0141624468466164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0.0137709968157759</v>
      </c>
      <c r="Q44" s="15">
        <f t="shared" ref="Q44:Q55" si="27">P44*$B$46</f>
        <v>0.00179022958605087</v>
      </c>
      <c r="R44" s="11">
        <f t="shared" ref="R44:R55" si="28">L44*$B$46</f>
        <v>0.1264068</v>
      </c>
      <c r="S44" s="16">
        <f t="shared" ref="S44:S55" si="29">Q44/R44</f>
        <v>0.0141624468466164</v>
      </c>
      <c r="T44" s="3">
        <v>0.01</v>
      </c>
      <c r="U44" s="17">
        <f t="shared" ref="U44:U55" si="30">S44*T44</f>
        <v>0.000141624468466164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0.0192416244684662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2.4</v>
      </c>
      <c r="AU44" s="1">
        <f t="shared" ref="AU44:AU55" si="38">AT44*10000*AS44*0.67*AR44*AQ44</f>
        <v>3911.0936587837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-1.4748064516129</v>
      </c>
      <c r="E45" s="12">
        <f t="shared" ref="E45:E56" si="39">D44</f>
        <v>-1.58</v>
      </c>
      <c r="F45" s="9" t="s">
        <v>109</v>
      </c>
      <c r="G45" s="6">
        <v>2</v>
      </c>
      <c r="H45" s="11">
        <f t="shared" si="21"/>
        <v>-1.4748064516129</v>
      </c>
      <c r="I45" s="11">
        <f t="shared" si="22"/>
        <v>271.675193548387</v>
      </c>
      <c r="J45" s="11">
        <f t="shared" si="23"/>
        <v>0.014360430555919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1.93094900318422</v>
      </c>
      <c r="P45" s="11">
        <f t="shared" si="26"/>
        <v>0.0277292590672481</v>
      </c>
      <c r="Q45" s="15">
        <f t="shared" si="27"/>
        <v>0.00360480367874225</v>
      </c>
      <c r="R45" s="11">
        <f t="shared" si="28"/>
        <v>0.1264068</v>
      </c>
      <c r="S45" s="16">
        <f t="shared" si="29"/>
        <v>0.0285174822773953</v>
      </c>
      <c r="T45" s="3">
        <v>0.01</v>
      </c>
      <c r="U45" s="17">
        <f t="shared" si="30"/>
        <v>0.000285174822773953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0.019385174822774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2.4</v>
      </c>
      <c r="AU45" s="1">
        <f t="shared" si="38"/>
        <v>3940.27201019418</v>
      </c>
    </row>
    <row r="46" s="1" customFormat="1" spans="1:47">
      <c r="A46" s="6" t="s">
        <v>72</v>
      </c>
      <c r="B46" s="6">
        <v>0.13</v>
      </c>
      <c r="C46" s="9">
        <v>2</v>
      </c>
      <c r="D46" s="10">
        <v>1.70948275862069</v>
      </c>
      <c r="E46" s="12">
        <f t="shared" si="39"/>
        <v>-1.4748064516129</v>
      </c>
      <c r="F46" s="9" t="s">
        <v>109</v>
      </c>
      <c r="G46" s="6">
        <v>3</v>
      </c>
      <c r="H46" s="11">
        <f t="shared" si="21"/>
        <v>1.70948275862069</v>
      </c>
      <c r="I46" s="11">
        <f t="shared" si="22"/>
        <v>274.859482758621</v>
      </c>
      <c r="J46" s="11">
        <f t="shared" si="23"/>
        <v>0.021751578119503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2.87557974411698</v>
      </c>
      <c r="P46" s="11">
        <f t="shared" si="26"/>
        <v>0.0625483974430208</v>
      </c>
      <c r="Q46" s="15">
        <f t="shared" si="27"/>
        <v>0.0081312916675927</v>
      </c>
      <c r="R46" s="11">
        <f t="shared" si="28"/>
        <v>0.1264068</v>
      </c>
      <c r="S46" s="16">
        <f t="shared" si="29"/>
        <v>0.0643263785460331</v>
      </c>
      <c r="T46" s="3">
        <v>0.01</v>
      </c>
      <c r="U46" s="17">
        <f t="shared" si="30"/>
        <v>0.000643263785460331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0.0197432637854603</v>
      </c>
      <c r="AR46" s="24">
        <f t="shared" si="36"/>
        <v>97.236</v>
      </c>
      <c r="AS46" s="1">
        <f t="shared" si="37"/>
        <v>0.13</v>
      </c>
      <c r="AT46" s="2">
        <f t="shared" si="41"/>
        <v>2.4</v>
      </c>
      <c r="AU46" s="1">
        <f t="shared" si="38"/>
        <v>4013.05793705489</v>
      </c>
    </row>
    <row r="47" s="1" customFormat="1" spans="1:47">
      <c r="A47" s="6"/>
      <c r="B47" s="6"/>
      <c r="C47" s="9">
        <v>3</v>
      </c>
      <c r="D47" s="10">
        <v>9.26625806451613</v>
      </c>
      <c r="E47" s="12">
        <f t="shared" si="39"/>
        <v>1.70948275862069</v>
      </c>
      <c r="F47" s="9" t="s">
        <v>109</v>
      </c>
      <c r="G47" s="6">
        <v>4</v>
      </c>
      <c r="H47" s="11">
        <f t="shared" si="21"/>
        <v>9.26625806451613</v>
      </c>
      <c r="I47" s="11">
        <f t="shared" si="22"/>
        <v>282.416258064516</v>
      </c>
      <c r="J47" s="11">
        <f t="shared" si="23"/>
        <v>0.056123971795811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3.78539134667396</v>
      </c>
      <c r="P47" s="11">
        <f t="shared" si="26"/>
        <v>0.212451197176836</v>
      </c>
      <c r="Q47" s="15">
        <f t="shared" si="27"/>
        <v>0.0276186556329887</v>
      </c>
      <c r="R47" s="11">
        <f t="shared" si="28"/>
        <v>0.1264068</v>
      </c>
      <c r="S47" s="16">
        <f t="shared" si="29"/>
        <v>0.218490268189597</v>
      </c>
      <c r="T47" s="3">
        <v>0.01</v>
      </c>
      <c r="U47" s="17">
        <f t="shared" si="30"/>
        <v>0.00218490268189597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0.021284902681896</v>
      </c>
      <c r="AR47" s="24">
        <f t="shared" si="36"/>
        <v>97.236</v>
      </c>
      <c r="AS47" s="1">
        <f t="shared" si="37"/>
        <v>0.13</v>
      </c>
      <c r="AT47" s="2">
        <f t="shared" si="41"/>
        <v>2.4</v>
      </c>
      <c r="AU47" s="1">
        <f t="shared" si="38"/>
        <v>4326.41474961846</v>
      </c>
    </row>
    <row r="48" s="1" customFormat="1" spans="1:47">
      <c r="A48" s="6"/>
      <c r="B48" s="6"/>
      <c r="C48" s="9">
        <v>4</v>
      </c>
      <c r="D48" s="10">
        <v>15.3476</v>
      </c>
      <c r="E48" s="12">
        <f t="shared" si="39"/>
        <v>9.26625806451613</v>
      </c>
      <c r="F48" s="9" t="s">
        <v>109</v>
      </c>
      <c r="G48" s="6">
        <v>5</v>
      </c>
      <c r="H48" s="11">
        <f t="shared" si="21"/>
        <v>15.3476</v>
      </c>
      <c r="I48" s="11">
        <f t="shared" si="22"/>
        <v>288.4976</v>
      </c>
      <c r="J48" s="11">
        <f t="shared" si="23"/>
        <v>0.11608353886272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3.39429314202226</v>
      </c>
      <c r="O48" s="11">
        <f t="shared" si="40"/>
        <v>1.15100700747486</v>
      </c>
      <c r="P48" s="11">
        <f t="shared" si="26"/>
        <v>0.13361296668347</v>
      </c>
      <c r="Q48" s="15">
        <f t="shared" si="27"/>
        <v>0.0173696856688511</v>
      </c>
      <c r="R48" s="11">
        <f t="shared" si="28"/>
        <v>0.1264068</v>
      </c>
      <c r="S48" s="16">
        <f t="shared" si="29"/>
        <v>0.13741100691459</v>
      </c>
      <c r="T48" s="3">
        <v>0.01</v>
      </c>
      <c r="U48" s="17">
        <f t="shared" si="30"/>
        <v>0.0013741100691459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0.0294241100691459</v>
      </c>
      <c r="AR48" s="24">
        <f t="shared" si="36"/>
        <v>97.236</v>
      </c>
      <c r="AS48" s="1">
        <f t="shared" si="37"/>
        <v>0.13</v>
      </c>
      <c r="AT48" s="2">
        <f t="shared" si="41"/>
        <v>2.4</v>
      </c>
      <c r="AU48" s="1">
        <f t="shared" si="38"/>
        <v>5980.80741547513</v>
      </c>
    </row>
    <row r="49" s="1" customFormat="1" spans="1:47">
      <c r="A49" s="6"/>
      <c r="B49" s="6"/>
      <c r="C49" s="9">
        <v>5</v>
      </c>
      <c r="D49" s="10">
        <v>20.8012580645161</v>
      </c>
      <c r="E49" s="12">
        <f t="shared" si="39"/>
        <v>15.3476</v>
      </c>
      <c r="F49" s="9" t="s">
        <v>111</v>
      </c>
      <c r="G49" s="6">
        <v>6</v>
      </c>
      <c r="H49" s="11">
        <f t="shared" si="21"/>
        <v>20.8012580645161</v>
      </c>
      <c r="I49" s="11">
        <f t="shared" si="22"/>
        <v>293.951258064516</v>
      </c>
      <c r="J49" s="11">
        <f t="shared" si="23"/>
        <v>0.217124577331172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1.98975404079139</v>
      </c>
      <c r="P49" s="11">
        <f t="shared" si="26"/>
        <v>0.432024505099822</v>
      </c>
      <c r="Q49" s="15">
        <f t="shared" si="27"/>
        <v>0.0561631856629769</v>
      </c>
      <c r="R49" s="11">
        <f t="shared" si="28"/>
        <v>0.1264068</v>
      </c>
      <c r="S49" s="16">
        <f t="shared" si="29"/>
        <v>0.444305098008785</v>
      </c>
      <c r="T49" s="3">
        <v>0.01</v>
      </c>
      <c r="U49" s="17">
        <f t="shared" si="30"/>
        <v>0.00444305098008785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0.0324930509800878</v>
      </c>
      <c r="AR49" s="24">
        <f t="shared" si="36"/>
        <v>97.236</v>
      </c>
      <c r="AS49" s="1">
        <f t="shared" si="37"/>
        <v>0.13</v>
      </c>
      <c r="AT49" s="2">
        <f t="shared" si="41"/>
        <v>2.4</v>
      </c>
      <c r="AU49" s="1">
        <f t="shared" si="38"/>
        <v>6604.60689538067</v>
      </c>
    </row>
    <row r="50" s="1" customFormat="1" spans="1:47">
      <c r="A50" s="6"/>
      <c r="B50" s="6"/>
      <c r="C50" s="9">
        <v>6</v>
      </c>
      <c r="D50" s="10">
        <v>26.5533333333333</v>
      </c>
      <c r="E50" s="12">
        <f t="shared" si="39"/>
        <v>20.8012580645161</v>
      </c>
      <c r="F50" s="9" t="s">
        <v>109</v>
      </c>
      <c r="G50" s="6">
        <v>7</v>
      </c>
      <c r="H50" s="11">
        <f t="shared" si="21"/>
        <v>26.5533333333333</v>
      </c>
      <c r="I50" s="11">
        <f t="shared" si="22"/>
        <v>299.703333333333</v>
      </c>
      <c r="J50" s="11">
        <f t="shared" si="23"/>
        <v>0.410018522342748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2.53008953569156</v>
      </c>
      <c r="P50" s="11">
        <f t="shared" si="26"/>
        <v>1.03738357281911</v>
      </c>
      <c r="Q50" s="15">
        <f t="shared" si="27"/>
        <v>0.134859864466484</v>
      </c>
      <c r="R50" s="11">
        <f t="shared" si="28"/>
        <v>0.1264068</v>
      </c>
      <c r="S50" s="16">
        <f t="shared" si="29"/>
        <v>1.06687191248005</v>
      </c>
      <c r="T50" s="3">
        <v>0.01</v>
      </c>
      <c r="U50" s="17">
        <f t="shared" si="30"/>
        <v>0.0106687191248005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0.0387187191248005</v>
      </c>
      <c r="AR50" s="24">
        <f t="shared" si="36"/>
        <v>97.236</v>
      </c>
      <c r="AS50" s="1">
        <f t="shared" si="37"/>
        <v>0.13</v>
      </c>
      <c r="AT50" s="2">
        <f t="shared" si="41"/>
        <v>2.4</v>
      </c>
      <c r="AU50" s="1">
        <f t="shared" si="38"/>
        <v>7870.04949054106</v>
      </c>
    </row>
    <row r="51" s="1" customFormat="1" spans="1:47">
      <c r="A51" s="6"/>
      <c r="B51" s="6"/>
      <c r="C51" s="9">
        <v>7</v>
      </c>
      <c r="D51" s="10">
        <v>27.2261935483871</v>
      </c>
      <c r="E51" s="12">
        <f t="shared" si="39"/>
        <v>26.5533333333333</v>
      </c>
      <c r="F51" s="9" t="s">
        <v>109</v>
      </c>
      <c r="G51" s="6">
        <v>8</v>
      </c>
      <c r="H51" s="11">
        <f t="shared" si="21"/>
        <v>27.2261935483871</v>
      </c>
      <c r="I51" s="11">
        <f t="shared" si="22"/>
        <v>300.376193548387</v>
      </c>
      <c r="J51" s="11">
        <f t="shared" si="23"/>
        <v>0.440970313097379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2.46506596287246</v>
      </c>
      <c r="P51" s="11">
        <f t="shared" si="26"/>
        <v>1.08702090945356</v>
      </c>
      <c r="Q51" s="15">
        <f t="shared" si="27"/>
        <v>0.141312718228963</v>
      </c>
      <c r="R51" s="11">
        <f t="shared" si="28"/>
        <v>0.1264068</v>
      </c>
      <c r="S51" s="16">
        <f t="shared" si="29"/>
        <v>1.11792022445757</v>
      </c>
      <c r="T51" s="3">
        <v>0.01</v>
      </c>
      <c r="U51" s="17">
        <f t="shared" si="30"/>
        <v>0.0111792022445757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0.0392292022445757</v>
      </c>
      <c r="AR51" s="24">
        <f t="shared" si="36"/>
        <v>97.236</v>
      </c>
      <c r="AS51" s="1">
        <f t="shared" si="37"/>
        <v>0.13</v>
      </c>
      <c r="AT51" s="2">
        <f t="shared" si="41"/>
        <v>2.4</v>
      </c>
      <c r="AU51" s="1">
        <f t="shared" si="38"/>
        <v>7973.81137904172</v>
      </c>
    </row>
    <row r="52" s="1" customFormat="1" spans="1:47">
      <c r="A52" s="6"/>
      <c r="B52" s="6"/>
      <c r="C52" s="9">
        <v>8</v>
      </c>
      <c r="D52" s="10">
        <v>26.6806774193548</v>
      </c>
      <c r="E52" s="12">
        <f t="shared" si="39"/>
        <v>27.2261935483871</v>
      </c>
      <c r="F52" s="9" t="s">
        <v>109</v>
      </c>
      <c r="G52" s="6">
        <v>9</v>
      </c>
      <c r="H52" s="11">
        <f t="shared" si="21"/>
        <v>26.6806774193548</v>
      </c>
      <c r="I52" s="11">
        <f t="shared" si="22"/>
        <v>299.830677419355</v>
      </c>
      <c r="J52" s="11">
        <f t="shared" si="23"/>
        <v>0.415715310886616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2.3504050534189</v>
      </c>
      <c r="P52" s="11">
        <f t="shared" si="26"/>
        <v>0.97709936749151</v>
      </c>
      <c r="Q52" s="15">
        <f t="shared" si="27"/>
        <v>0.127022917773896</v>
      </c>
      <c r="R52" s="11">
        <f t="shared" si="28"/>
        <v>0.1264068</v>
      </c>
      <c r="S52" s="16">
        <f t="shared" si="29"/>
        <v>1.00487408726347</v>
      </c>
      <c r="T52" s="3">
        <v>0.01</v>
      </c>
      <c r="U52" s="17">
        <f t="shared" si="30"/>
        <v>0.0100487408726347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0.0380987408726347</v>
      </c>
      <c r="AR52" s="24">
        <f t="shared" si="36"/>
        <v>97.236</v>
      </c>
      <c r="AS52" s="1">
        <f t="shared" si="37"/>
        <v>0.13</v>
      </c>
      <c r="AT52" s="2">
        <f t="shared" si="41"/>
        <v>2.4</v>
      </c>
      <c r="AU52" s="1">
        <f t="shared" si="38"/>
        <v>7744.03138772425</v>
      </c>
    </row>
    <row r="53" s="1" customFormat="1" spans="1:47">
      <c r="A53" s="6"/>
      <c r="B53" s="6"/>
      <c r="C53" s="9">
        <v>9</v>
      </c>
      <c r="D53" s="10">
        <v>21.5866666666667</v>
      </c>
      <c r="E53" s="12">
        <f t="shared" si="39"/>
        <v>26.6806774193548</v>
      </c>
      <c r="F53" s="9" t="s">
        <v>109</v>
      </c>
      <c r="G53" s="6">
        <v>10</v>
      </c>
      <c r="H53" s="11">
        <f t="shared" si="21"/>
        <v>21.5866666666667</v>
      </c>
      <c r="I53" s="11">
        <f t="shared" si="22"/>
        <v>294.736666666667</v>
      </c>
      <c r="J53" s="11">
        <f t="shared" si="23"/>
        <v>0.237160944573354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2.34566568592739</v>
      </c>
      <c r="P53" s="11">
        <f t="shared" si="26"/>
        <v>0.556300289727844</v>
      </c>
      <c r="Q53" s="15">
        <f t="shared" si="27"/>
        <v>0.0723190376646197</v>
      </c>
      <c r="R53" s="11">
        <f t="shared" si="28"/>
        <v>0.1264068</v>
      </c>
      <c r="S53" s="16">
        <f t="shared" si="29"/>
        <v>0.572113507063067</v>
      </c>
      <c r="T53" s="3">
        <v>0.01</v>
      </c>
      <c r="U53" s="17">
        <f t="shared" si="30"/>
        <v>0.00572113507063067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0.0248211350706307</v>
      </c>
      <c r="AR53" s="24">
        <f t="shared" si="36"/>
        <v>97.236</v>
      </c>
      <c r="AS53" s="1">
        <f t="shared" si="37"/>
        <v>0.13</v>
      </c>
      <c r="AT53" s="2">
        <f t="shared" si="41"/>
        <v>2.4</v>
      </c>
      <c r="AU53" s="1">
        <f t="shared" si="38"/>
        <v>5045.19689268708</v>
      </c>
    </row>
    <row r="54" s="1" customFormat="1" spans="1:47">
      <c r="A54" s="6"/>
      <c r="B54" s="6"/>
      <c r="C54" s="9">
        <v>10</v>
      </c>
      <c r="D54" s="10">
        <v>13.6885806451613</v>
      </c>
      <c r="E54" s="12">
        <f t="shared" si="39"/>
        <v>21.5866666666667</v>
      </c>
      <c r="F54" s="9" t="s">
        <v>109</v>
      </c>
      <c r="G54" s="6">
        <v>11</v>
      </c>
      <c r="H54" s="11">
        <f t="shared" si="21"/>
        <v>13.6885806451613</v>
      </c>
      <c r="I54" s="11">
        <f t="shared" si="22"/>
        <v>286.838580645161</v>
      </c>
      <c r="J54" s="11">
        <f t="shared" si="23"/>
        <v>0.0954981297059559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1.69989712638957</v>
      </c>
      <c r="O54" s="11">
        <f t="shared" si="40"/>
        <v>1.06182826980998</v>
      </c>
      <c r="P54" s="11">
        <f t="shared" si="26"/>
        <v>0.101402613835764</v>
      </c>
      <c r="Q54" s="15">
        <f t="shared" si="27"/>
        <v>0.0131823397986493</v>
      </c>
      <c r="R54" s="11">
        <f t="shared" si="28"/>
        <v>0.1264068</v>
      </c>
      <c r="S54" s="16">
        <f t="shared" si="29"/>
        <v>0.104285052692176</v>
      </c>
      <c r="T54" s="3">
        <v>0.01</v>
      </c>
      <c r="U54" s="17">
        <f t="shared" si="30"/>
        <v>0.00104285052692176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0.0201428505269218</v>
      </c>
      <c r="AR54" s="24">
        <f t="shared" si="36"/>
        <v>97.236</v>
      </c>
      <c r="AS54" s="1">
        <f t="shared" si="37"/>
        <v>0.13</v>
      </c>
      <c r="AT54" s="2">
        <f t="shared" si="41"/>
        <v>2.4</v>
      </c>
      <c r="AU54" s="1">
        <f t="shared" si="38"/>
        <v>4094.27879100228</v>
      </c>
    </row>
    <row r="55" s="1" customFormat="1" spans="1:48">
      <c r="A55" s="6"/>
      <c r="B55" s="6"/>
      <c r="C55" s="9">
        <v>11</v>
      </c>
      <c r="D55" s="10">
        <v>6.74053333333333</v>
      </c>
      <c r="E55" s="12">
        <f t="shared" si="39"/>
        <v>13.6885806451613</v>
      </c>
      <c r="F55" s="9" t="s">
        <v>111</v>
      </c>
      <c r="G55" s="6">
        <v>12</v>
      </c>
      <c r="H55" s="11">
        <f t="shared" si="21"/>
        <v>6.74053333333333</v>
      </c>
      <c r="I55" s="11">
        <f t="shared" si="22"/>
        <v>279.890533333333</v>
      </c>
      <c r="J55" s="11">
        <f t="shared" si="23"/>
        <v>0.0411179978464144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1.93278565597421</v>
      </c>
      <c r="P55" s="11">
        <f t="shared" si="26"/>
        <v>0.0794722764399283</v>
      </c>
      <c r="Q55" s="15">
        <f t="shared" si="27"/>
        <v>0.0103313959371907</v>
      </c>
      <c r="R55" s="11">
        <f t="shared" si="28"/>
        <v>0.1264068</v>
      </c>
      <c r="S55" s="16">
        <f t="shared" si="29"/>
        <v>0.0817313304125306</v>
      </c>
      <c r="T55" s="3">
        <v>0.01</v>
      </c>
      <c r="U55" s="17">
        <f t="shared" si="30"/>
        <v>0.000817313304125306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0.0199173133041253</v>
      </c>
      <c r="AR55" s="24">
        <f t="shared" si="36"/>
        <v>97.236</v>
      </c>
      <c r="AS55" s="1">
        <f t="shared" si="37"/>
        <v>0.13</v>
      </c>
      <c r="AT55" s="2">
        <f t="shared" si="41"/>
        <v>2.4</v>
      </c>
      <c r="AU55" s="1">
        <f t="shared" si="38"/>
        <v>4048.43561371003</v>
      </c>
      <c r="AV55" s="1">
        <f>SUM(AU44:AU55)</f>
        <v>65552.0562212134</v>
      </c>
    </row>
    <row r="56" s="1" customFormat="1" spans="1:46">
      <c r="A56" s="6"/>
      <c r="B56" s="6"/>
      <c r="C56" s="9">
        <v>12</v>
      </c>
      <c r="D56" s="10">
        <v>-2.56583870967742</v>
      </c>
      <c r="E56" s="12">
        <f t="shared" si="39"/>
        <v>6.74053333333333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v>1655.64</v>
      </c>
      <c r="C60" s="9" t="s">
        <v>108</v>
      </c>
      <c r="D60" s="29">
        <v>-1.58</v>
      </c>
      <c r="E60" s="9"/>
      <c r="F60" s="9"/>
      <c r="G60" s="6">
        <v>1</v>
      </c>
      <c r="H60" s="11">
        <f t="shared" ref="H60:H71" si="42">E61</f>
        <v>-1.58</v>
      </c>
      <c r="I60" s="11">
        <f t="shared" ref="I60:I71" si="43">H60+273.15</f>
        <v>271.57</v>
      </c>
      <c r="J60" s="11">
        <f t="shared" ref="J60:J71" si="44">EXP(($C$18*(I60-$C$16))/($C$19*I60*$C$16))</f>
        <v>0.0141624468466164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0.0195399279142766</v>
      </c>
      <c r="Q60" s="15">
        <f t="shared" ref="Q60:Q71" si="48">P60*$B$62</f>
        <v>0.00195399279142766</v>
      </c>
      <c r="R60" s="11">
        <f t="shared" ref="R60:R71" si="49">L60*$B$62</f>
        <v>0.13797</v>
      </c>
      <c r="S60" s="16">
        <f t="shared" ref="S60:S71" si="50">Q60/R60</f>
        <v>0.0141624468466164</v>
      </c>
      <c r="T60" s="3">
        <v>0.01</v>
      </c>
      <c r="U60" s="17">
        <f t="shared" ref="U60:U71" si="51">S60*T60</f>
        <v>0.000141624468466164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0.0124416244684662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-1.4748064516129</v>
      </c>
      <c r="E61" s="12">
        <f t="shared" ref="E61:E72" si="60">D60</f>
        <v>-1.58</v>
      </c>
      <c r="F61" s="9" t="s">
        <v>109</v>
      </c>
      <c r="G61" s="6">
        <v>2</v>
      </c>
      <c r="H61" s="11">
        <f t="shared" si="42"/>
        <v>-1.4748064516129</v>
      </c>
      <c r="I61" s="11">
        <f t="shared" si="43"/>
        <v>271.675193548387</v>
      </c>
      <c r="J61" s="11">
        <f t="shared" si="44"/>
        <v>0.014360430555919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2.73986007208572</v>
      </c>
      <c r="P61" s="11">
        <f t="shared" si="47"/>
        <v>0.0393455702981223</v>
      </c>
      <c r="Q61" s="15">
        <f t="shared" si="48"/>
        <v>0.00393455702981223</v>
      </c>
      <c r="R61" s="11">
        <f t="shared" si="49"/>
        <v>0.13797</v>
      </c>
      <c r="S61" s="16">
        <f t="shared" si="50"/>
        <v>0.0285174822773953</v>
      </c>
      <c r="T61" s="3">
        <v>0.01</v>
      </c>
      <c r="U61" s="17">
        <f t="shared" si="51"/>
        <v>0.000285174822773953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0.012585174822774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1.70948275862069</v>
      </c>
      <c r="E62" s="12">
        <f t="shared" si="60"/>
        <v>-1.4748064516129</v>
      </c>
      <c r="F62" s="9" t="s">
        <v>109</v>
      </c>
      <c r="G62" s="6">
        <v>3</v>
      </c>
      <c r="H62" s="11">
        <f t="shared" si="42"/>
        <v>1.70948275862069</v>
      </c>
      <c r="I62" s="11">
        <f t="shared" si="43"/>
        <v>274.859482758621</v>
      </c>
      <c r="J62" s="11">
        <f t="shared" si="44"/>
        <v>0.021751578119503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4.0802145017876</v>
      </c>
      <c r="P62" s="11">
        <f t="shared" si="47"/>
        <v>0.0887511044799619</v>
      </c>
      <c r="Q62" s="15">
        <f t="shared" si="48"/>
        <v>0.00887511044799619</v>
      </c>
      <c r="R62" s="11">
        <f t="shared" si="49"/>
        <v>0.13797</v>
      </c>
      <c r="S62" s="16">
        <f t="shared" si="50"/>
        <v>0.0643263785460331</v>
      </c>
      <c r="T62" s="3">
        <v>0.01</v>
      </c>
      <c r="U62" s="17">
        <f t="shared" si="51"/>
        <v>0.000643263785460331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0.0129432637854603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9.26625806451613</v>
      </c>
      <c r="E63" s="12">
        <f t="shared" si="60"/>
        <v>1.70948275862069</v>
      </c>
      <c r="F63" s="9" t="s">
        <v>109</v>
      </c>
      <c r="G63" s="6">
        <v>4</v>
      </c>
      <c r="H63" s="11">
        <f t="shared" si="42"/>
        <v>9.26625806451613</v>
      </c>
      <c r="I63" s="11">
        <f t="shared" si="43"/>
        <v>282.416258064516</v>
      </c>
      <c r="J63" s="11">
        <f t="shared" si="44"/>
        <v>0.056123971795811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5.37116339730764</v>
      </c>
      <c r="P63" s="11">
        <f t="shared" si="47"/>
        <v>0.301451023021187</v>
      </c>
      <c r="Q63" s="15">
        <f t="shared" si="48"/>
        <v>0.0301451023021187</v>
      </c>
      <c r="R63" s="11">
        <f t="shared" si="49"/>
        <v>0.13797</v>
      </c>
      <c r="S63" s="16">
        <f t="shared" si="50"/>
        <v>0.218490268189597</v>
      </c>
      <c r="T63" s="3">
        <v>0.01</v>
      </c>
      <c r="U63" s="17">
        <f t="shared" si="51"/>
        <v>0.00218490268189597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0.014484902681896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15.3476</v>
      </c>
      <c r="E64" s="12">
        <f t="shared" si="60"/>
        <v>9.26625806451613</v>
      </c>
      <c r="F64" s="9" t="s">
        <v>109</v>
      </c>
      <c r="G64" s="6">
        <v>5</v>
      </c>
      <c r="H64" s="11">
        <f t="shared" si="42"/>
        <v>15.3476</v>
      </c>
      <c r="I64" s="11">
        <f t="shared" si="43"/>
        <v>288.4976</v>
      </c>
      <c r="J64" s="11">
        <f t="shared" si="44"/>
        <v>0.11608353886272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4.81622675557213</v>
      </c>
      <c r="O64" s="11">
        <f t="shared" si="61"/>
        <v>1.63318561871432</v>
      </c>
      <c r="P64" s="11">
        <f t="shared" si="47"/>
        <v>0.189585966240059</v>
      </c>
      <c r="Q64" s="15">
        <f t="shared" si="48"/>
        <v>0.0189585966240059</v>
      </c>
      <c r="R64" s="11">
        <f t="shared" si="49"/>
        <v>0.13797</v>
      </c>
      <c r="S64" s="16">
        <f t="shared" si="50"/>
        <v>0.13741100691459</v>
      </c>
      <c r="T64" s="3">
        <v>0.01</v>
      </c>
      <c r="U64" s="17">
        <f t="shared" si="51"/>
        <v>0.0013741100691459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0.0194241100691459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20.8012580645161</v>
      </c>
      <c r="E65" s="12">
        <f t="shared" si="60"/>
        <v>15.3476</v>
      </c>
      <c r="F65" s="9" t="s">
        <v>111</v>
      </c>
      <c r="G65" s="6">
        <v>6</v>
      </c>
      <c r="H65" s="11">
        <f t="shared" si="42"/>
        <v>20.8012580645161</v>
      </c>
      <c r="I65" s="11">
        <f t="shared" si="43"/>
        <v>293.951258064516</v>
      </c>
      <c r="J65" s="11">
        <f t="shared" si="44"/>
        <v>0.217124577331172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2.82329965247426</v>
      </c>
      <c r="P65" s="11">
        <f t="shared" si="47"/>
        <v>0.613007743722721</v>
      </c>
      <c r="Q65" s="15">
        <f t="shared" si="48"/>
        <v>0.0613007743722721</v>
      </c>
      <c r="R65" s="11">
        <f t="shared" si="49"/>
        <v>0.13797</v>
      </c>
      <c r="S65" s="16">
        <f t="shared" si="50"/>
        <v>0.444305098008785</v>
      </c>
      <c r="T65" s="3">
        <v>0.01</v>
      </c>
      <c r="U65" s="17">
        <f t="shared" si="51"/>
        <v>0.00444305098008785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0.0224930509800878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26.5533333333333</v>
      </c>
      <c r="E66" s="12">
        <f t="shared" si="60"/>
        <v>20.8012580645161</v>
      </c>
      <c r="F66" s="9" t="s">
        <v>109</v>
      </c>
      <c r="G66" s="6">
        <v>7</v>
      </c>
      <c r="H66" s="11">
        <f t="shared" si="42"/>
        <v>26.5533333333333</v>
      </c>
      <c r="I66" s="11">
        <f t="shared" si="43"/>
        <v>299.703333333333</v>
      </c>
      <c r="J66" s="11">
        <f t="shared" si="44"/>
        <v>0.410018522342748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3.58999190875154</v>
      </c>
      <c r="P66" s="11">
        <f t="shared" si="47"/>
        <v>1.47196317764873</v>
      </c>
      <c r="Q66" s="15">
        <f t="shared" si="48"/>
        <v>0.147196317764873</v>
      </c>
      <c r="R66" s="11">
        <f t="shared" si="49"/>
        <v>0.13797</v>
      </c>
      <c r="S66" s="16">
        <f t="shared" si="50"/>
        <v>1.06687191248005</v>
      </c>
      <c r="T66" s="3">
        <v>0.01</v>
      </c>
      <c r="U66" s="17">
        <f t="shared" si="51"/>
        <v>0.0106687191248005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0.0287187191248005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27.2261935483871</v>
      </c>
      <c r="E67" s="12">
        <f t="shared" si="60"/>
        <v>26.5533333333333</v>
      </c>
      <c r="F67" s="9" t="s">
        <v>109</v>
      </c>
      <c r="G67" s="6">
        <v>8</v>
      </c>
      <c r="H67" s="11">
        <f t="shared" si="42"/>
        <v>27.2261935483871</v>
      </c>
      <c r="I67" s="11">
        <f t="shared" si="43"/>
        <v>300.376193548387</v>
      </c>
      <c r="J67" s="11">
        <f t="shared" si="44"/>
        <v>0.440970313097379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3.49772873110281</v>
      </c>
      <c r="P67" s="11">
        <f t="shared" si="47"/>
        <v>1.54239453368411</v>
      </c>
      <c r="Q67" s="15">
        <f t="shared" si="48"/>
        <v>0.154239453368411</v>
      </c>
      <c r="R67" s="11">
        <f t="shared" si="49"/>
        <v>0.13797</v>
      </c>
      <c r="S67" s="16">
        <f t="shared" si="50"/>
        <v>1.11792022445757</v>
      </c>
      <c r="T67" s="3">
        <v>0.01</v>
      </c>
      <c r="U67" s="17">
        <f t="shared" si="51"/>
        <v>0.0111792022445757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0.0292292022445757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26.6806774193548</v>
      </c>
      <c r="E68" s="12">
        <f t="shared" si="60"/>
        <v>27.2261935483871</v>
      </c>
      <c r="F68" s="9" t="s">
        <v>109</v>
      </c>
      <c r="G68" s="6">
        <v>9</v>
      </c>
      <c r="H68" s="11">
        <f t="shared" si="42"/>
        <v>26.6806774193548</v>
      </c>
      <c r="I68" s="11">
        <f t="shared" si="43"/>
        <v>299.830677419355</v>
      </c>
      <c r="J68" s="11">
        <f t="shared" si="44"/>
        <v>0.415715310886616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3.33503419741871</v>
      </c>
      <c r="P68" s="11">
        <f t="shared" si="47"/>
        <v>1.38642477819741</v>
      </c>
      <c r="Q68" s="15">
        <f t="shared" si="48"/>
        <v>0.138642477819741</v>
      </c>
      <c r="R68" s="11">
        <f t="shared" si="49"/>
        <v>0.13797</v>
      </c>
      <c r="S68" s="16">
        <f t="shared" si="50"/>
        <v>1.00487408726347</v>
      </c>
      <c r="T68" s="3">
        <v>0.01</v>
      </c>
      <c r="U68" s="17">
        <f t="shared" si="51"/>
        <v>0.0100487408726347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0.0280987408726347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21.5866666666667</v>
      </c>
      <c r="E69" s="12">
        <f t="shared" si="60"/>
        <v>26.6806774193548</v>
      </c>
      <c r="F69" s="9" t="s">
        <v>109</v>
      </c>
      <c r="G69" s="6">
        <v>10</v>
      </c>
      <c r="H69" s="11">
        <f t="shared" si="42"/>
        <v>21.5866666666667</v>
      </c>
      <c r="I69" s="11">
        <f t="shared" si="43"/>
        <v>294.736666666667</v>
      </c>
      <c r="J69" s="11">
        <f t="shared" si="44"/>
        <v>0.237160944573354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3.32830941922129</v>
      </c>
      <c r="P69" s="11">
        <f t="shared" si="47"/>
        <v>0.789345005694913</v>
      </c>
      <c r="Q69" s="15">
        <f t="shared" si="48"/>
        <v>0.0789345005694913</v>
      </c>
      <c r="R69" s="11">
        <f t="shared" si="49"/>
        <v>0.13797</v>
      </c>
      <c r="S69" s="16">
        <f t="shared" si="50"/>
        <v>0.572113507063067</v>
      </c>
      <c r="T69" s="3">
        <v>0.01</v>
      </c>
      <c r="U69" s="17">
        <f t="shared" si="51"/>
        <v>0.00572113507063067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0.0180211350706307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13.6885806451613</v>
      </c>
      <c r="E70" s="12">
        <f t="shared" si="60"/>
        <v>21.5866666666667</v>
      </c>
      <c r="F70" s="9" t="s">
        <v>109</v>
      </c>
      <c r="G70" s="6">
        <v>11</v>
      </c>
      <c r="H70" s="11">
        <f t="shared" si="42"/>
        <v>13.6885806451613</v>
      </c>
      <c r="I70" s="11">
        <f t="shared" si="43"/>
        <v>286.838580645161</v>
      </c>
      <c r="J70" s="11">
        <f t="shared" si="44"/>
        <v>0.0954981297059559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2.41201619285006</v>
      </c>
      <c r="O70" s="11">
        <f t="shared" si="61"/>
        <v>1.50664822067632</v>
      </c>
      <c r="P70" s="11">
        <f t="shared" si="47"/>
        <v>0.143882087199395</v>
      </c>
      <c r="Q70" s="15">
        <f t="shared" si="48"/>
        <v>0.0143882087199395</v>
      </c>
      <c r="R70" s="11">
        <f t="shared" si="49"/>
        <v>0.13797</v>
      </c>
      <c r="S70" s="16">
        <f t="shared" si="50"/>
        <v>0.104285052692176</v>
      </c>
      <c r="T70" s="3">
        <v>0.01</v>
      </c>
      <c r="U70" s="17">
        <f t="shared" si="51"/>
        <v>0.00104285052692176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0.0133428505269218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6.74053333333333</v>
      </c>
      <c r="E71" s="12">
        <f t="shared" si="60"/>
        <v>13.6885806451613</v>
      </c>
      <c r="F71" s="9" t="s">
        <v>111</v>
      </c>
      <c r="G71" s="6">
        <v>12</v>
      </c>
      <c r="H71" s="11">
        <f t="shared" si="42"/>
        <v>6.74053333333333</v>
      </c>
      <c r="I71" s="11">
        <f t="shared" si="43"/>
        <v>279.890533333333</v>
      </c>
      <c r="J71" s="11">
        <f t="shared" si="44"/>
        <v>0.0411179978464144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2.74246613347692</v>
      </c>
      <c r="P71" s="11">
        <f t="shared" si="47"/>
        <v>0.112764716570169</v>
      </c>
      <c r="Q71" s="15">
        <f t="shared" si="48"/>
        <v>0.0112764716570169</v>
      </c>
      <c r="R71" s="11">
        <f t="shared" si="49"/>
        <v>0.13797</v>
      </c>
      <c r="S71" s="16">
        <f t="shared" si="50"/>
        <v>0.0817313304125306</v>
      </c>
      <c r="T71" s="3">
        <v>0.01</v>
      </c>
      <c r="U71" s="17">
        <f t="shared" si="51"/>
        <v>0.000817313304125306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0.0131173133041253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-2.56583870967742</v>
      </c>
      <c r="E72" s="12">
        <f t="shared" si="60"/>
        <v>6.74053333333333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v>93.9145</v>
      </c>
      <c r="C76" s="9" t="s">
        <v>108</v>
      </c>
      <c r="D76" s="29">
        <v>-1.58</v>
      </c>
      <c r="E76" s="9"/>
      <c r="F76" s="9"/>
      <c r="G76" s="6">
        <v>1</v>
      </c>
      <c r="H76" s="11">
        <f t="shared" ref="H76:H87" si="63">E77</f>
        <v>-1.58</v>
      </c>
      <c r="I76" s="11">
        <f t="shared" ref="I76:I87" si="64">H76+273.15</f>
        <v>271.57</v>
      </c>
      <c r="J76" s="11">
        <f t="shared" ref="J76:J87" si="65">EXP(($C$18*(I76-$C$16))/($C$19*I76*$C$16))</f>
        <v>0.0141624468466164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0.00110838259531379</v>
      </c>
      <c r="Q76" s="15">
        <f t="shared" ref="Q76:Q87" si="69">P76*$B$78</f>
        <v>0.000144089737390793</v>
      </c>
      <c r="R76" s="11">
        <f t="shared" ref="R76:R87" si="70">L76*$B$78</f>
        <v>0.0101740708333333</v>
      </c>
      <c r="S76" s="16">
        <f t="shared" ref="S76:S87" si="71">Q76/R76</f>
        <v>0.0141624468466164</v>
      </c>
      <c r="T76" s="3">
        <v>0.01</v>
      </c>
      <c r="U76" s="17">
        <f t="shared" ref="U76:U87" si="72">S76*T76</f>
        <v>0.000141624468466164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0.0117416244684662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4.38333333333333</v>
      </c>
      <c r="AU76" s="1">
        <f t="shared" ref="AU76:AU87" si="79">AT76*10000*AS76*0.67*AR76*AQ76</f>
        <v>350.834459602327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-1.4748064516129</v>
      </c>
      <c r="E77" s="12">
        <f t="shared" ref="E77:E88" si="80">D76</f>
        <v>-1.58</v>
      </c>
      <c r="F77" s="9" t="s">
        <v>109</v>
      </c>
      <c r="G77" s="6">
        <v>2</v>
      </c>
      <c r="H77" s="11">
        <f t="shared" si="63"/>
        <v>-1.4748064516129</v>
      </c>
      <c r="I77" s="11">
        <f t="shared" si="64"/>
        <v>271.675193548387</v>
      </c>
      <c r="J77" s="11">
        <f t="shared" si="65"/>
        <v>0.014360430555919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0.155415784071353</v>
      </c>
      <c r="P77" s="11">
        <f t="shared" si="68"/>
        <v>0.00223183757445037</v>
      </c>
      <c r="Q77" s="15">
        <f t="shared" si="69"/>
        <v>0.000290138884678548</v>
      </c>
      <c r="R77" s="11">
        <f t="shared" si="70"/>
        <v>0.0101740708333333</v>
      </c>
      <c r="S77" s="16">
        <f t="shared" si="71"/>
        <v>0.0285174822773954</v>
      </c>
      <c r="T77" s="3">
        <v>0.01</v>
      </c>
      <c r="U77" s="17">
        <f t="shared" si="72"/>
        <v>0.000285174822773954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0.011885174822774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4.38333333333333</v>
      </c>
      <c r="AU77" s="1">
        <f t="shared" si="79"/>
        <v>355.123679642923</v>
      </c>
    </row>
    <row r="78" s="1" customFormat="1" spans="1:47">
      <c r="A78" s="6" t="s">
        <v>72</v>
      </c>
      <c r="B78" s="6">
        <v>0.13</v>
      </c>
      <c r="C78" s="9">
        <v>2</v>
      </c>
      <c r="D78" s="10">
        <v>1.70948275862069</v>
      </c>
      <c r="E78" s="12">
        <f t="shared" si="80"/>
        <v>-1.4748064516129</v>
      </c>
      <c r="F78" s="9" t="s">
        <v>109</v>
      </c>
      <c r="G78" s="6">
        <v>3</v>
      </c>
      <c r="H78" s="11">
        <f t="shared" si="63"/>
        <v>1.70948275862069</v>
      </c>
      <c r="I78" s="11">
        <f t="shared" si="64"/>
        <v>274.859482758621</v>
      </c>
      <c r="J78" s="11">
        <f t="shared" si="65"/>
        <v>0.021751578119503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0.231446029830236</v>
      </c>
      <c r="P78" s="11">
        <f t="shared" si="68"/>
        <v>0.00503431639830119</v>
      </c>
      <c r="Q78" s="15">
        <f t="shared" si="69"/>
        <v>0.000654461131779154</v>
      </c>
      <c r="R78" s="11">
        <f t="shared" si="70"/>
        <v>0.0101740708333333</v>
      </c>
      <c r="S78" s="16">
        <f t="shared" si="71"/>
        <v>0.0643263785460333</v>
      </c>
      <c r="T78" s="3">
        <v>0.01</v>
      </c>
      <c r="U78" s="17">
        <f t="shared" si="72"/>
        <v>0.000643263785460333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0.0122432637854603</v>
      </c>
      <c r="AR78" s="24">
        <f t="shared" si="77"/>
        <v>7.82620833333333</v>
      </c>
      <c r="AS78" s="1">
        <f t="shared" si="78"/>
        <v>0.13</v>
      </c>
      <c r="AT78" s="2">
        <f t="shared" si="82"/>
        <v>4.38333333333333</v>
      </c>
      <c r="AU78" s="1">
        <f t="shared" si="79"/>
        <v>365.823216836523</v>
      </c>
    </row>
    <row r="79" s="1" customFormat="1" spans="1:47">
      <c r="A79" s="6"/>
      <c r="B79" s="6"/>
      <c r="C79" s="9">
        <v>3</v>
      </c>
      <c r="D79" s="10">
        <v>9.26625806451613</v>
      </c>
      <c r="E79" s="12">
        <f t="shared" si="80"/>
        <v>1.70948275862069</v>
      </c>
      <c r="F79" s="9" t="s">
        <v>109</v>
      </c>
      <c r="G79" s="6">
        <v>4</v>
      </c>
      <c r="H79" s="11">
        <f t="shared" si="63"/>
        <v>9.26625806451613</v>
      </c>
      <c r="I79" s="11">
        <f t="shared" si="64"/>
        <v>282.416258064516</v>
      </c>
      <c r="J79" s="11">
        <f t="shared" si="65"/>
        <v>0.056123971795811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0.304673796765268</v>
      </c>
      <c r="P79" s="11">
        <f t="shared" si="68"/>
        <v>0.0170995035765766</v>
      </c>
      <c r="Q79" s="15">
        <f t="shared" si="69"/>
        <v>0.00222293546495495</v>
      </c>
      <c r="R79" s="11">
        <f t="shared" si="70"/>
        <v>0.0101740708333333</v>
      </c>
      <c r="S79" s="16">
        <f t="shared" si="71"/>
        <v>0.218490268189597</v>
      </c>
      <c r="T79" s="3">
        <v>0.01</v>
      </c>
      <c r="U79" s="17">
        <f t="shared" si="72"/>
        <v>0.00218490268189597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0.013784902681896</v>
      </c>
      <c r="AR79" s="24">
        <f t="shared" si="77"/>
        <v>7.82620833333333</v>
      </c>
      <c r="AS79" s="1">
        <f t="shared" si="78"/>
        <v>0.13</v>
      </c>
      <c r="AT79" s="2">
        <f t="shared" si="82"/>
        <v>4.38333333333333</v>
      </c>
      <c r="AU79" s="1">
        <f t="shared" si="79"/>
        <v>411.886693878008</v>
      </c>
    </row>
    <row r="80" s="1" customFormat="1" spans="1:47">
      <c r="A80" s="6"/>
      <c r="B80" s="6"/>
      <c r="C80" s="9">
        <v>4</v>
      </c>
      <c r="D80" s="10">
        <v>15.3476</v>
      </c>
      <c r="E80" s="12">
        <f t="shared" si="80"/>
        <v>9.26625806451613</v>
      </c>
      <c r="F80" s="9" t="s">
        <v>109</v>
      </c>
      <c r="G80" s="6">
        <v>5</v>
      </c>
      <c r="H80" s="11">
        <f t="shared" si="63"/>
        <v>15.3476</v>
      </c>
      <c r="I80" s="11">
        <f t="shared" si="64"/>
        <v>288.4976</v>
      </c>
      <c r="J80" s="11">
        <f t="shared" si="65"/>
        <v>0.11608353886272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0.273195578529257</v>
      </c>
      <c r="O80" s="11">
        <f t="shared" si="81"/>
        <v>0.0926407979927679</v>
      </c>
      <c r="P80" s="11">
        <f t="shared" si="68"/>
        <v>0.0107540716740669</v>
      </c>
      <c r="Q80" s="15">
        <f t="shared" si="69"/>
        <v>0.00139802931762869</v>
      </c>
      <c r="R80" s="11">
        <f t="shared" si="70"/>
        <v>0.0101740708333333</v>
      </c>
      <c r="S80" s="16">
        <f t="shared" si="71"/>
        <v>0.13741100691459</v>
      </c>
      <c r="T80" s="3">
        <v>0.01</v>
      </c>
      <c r="U80" s="17">
        <f t="shared" si="72"/>
        <v>0.0013741100691459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0.0204741100691459</v>
      </c>
      <c r="AR80" s="24">
        <f t="shared" si="77"/>
        <v>7.82620833333333</v>
      </c>
      <c r="AS80" s="1">
        <f t="shared" si="78"/>
        <v>0.13</v>
      </c>
      <c r="AT80" s="2">
        <f t="shared" si="82"/>
        <v>4.38333333333333</v>
      </c>
      <c r="AU80" s="1">
        <f t="shared" si="79"/>
        <v>611.757202867322</v>
      </c>
    </row>
    <row r="81" s="1" customFormat="1" spans="1:47">
      <c r="A81" s="6"/>
      <c r="B81" s="6"/>
      <c r="C81" s="9">
        <v>5</v>
      </c>
      <c r="D81" s="10">
        <v>20.8012580645161</v>
      </c>
      <c r="E81" s="12">
        <f t="shared" si="80"/>
        <v>15.3476</v>
      </c>
      <c r="F81" s="9" t="s">
        <v>111</v>
      </c>
      <c r="G81" s="6">
        <v>6</v>
      </c>
      <c r="H81" s="11">
        <f t="shared" si="63"/>
        <v>20.8012580645161</v>
      </c>
      <c r="I81" s="11">
        <f t="shared" si="64"/>
        <v>293.951258064516</v>
      </c>
      <c r="J81" s="11">
        <f t="shared" si="65"/>
        <v>0.217124577331172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0.160148809652034</v>
      </c>
      <c r="P81" s="11">
        <f t="shared" si="68"/>
        <v>0.0347722426057883</v>
      </c>
      <c r="Q81" s="15">
        <f t="shared" si="69"/>
        <v>0.00452039153875248</v>
      </c>
      <c r="R81" s="11">
        <f t="shared" si="70"/>
        <v>0.0101740708333333</v>
      </c>
      <c r="S81" s="16">
        <f t="shared" si="71"/>
        <v>0.444305098008786</v>
      </c>
      <c r="T81" s="3">
        <v>0.01</v>
      </c>
      <c r="U81" s="17">
        <f t="shared" si="72"/>
        <v>0.00444305098008786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0.0235430509800879</v>
      </c>
      <c r="AR81" s="24">
        <f t="shared" si="77"/>
        <v>7.82620833333333</v>
      </c>
      <c r="AS81" s="1">
        <f t="shared" si="78"/>
        <v>0.13</v>
      </c>
      <c r="AT81" s="2">
        <f t="shared" si="82"/>
        <v>4.38333333333333</v>
      </c>
      <c r="AU81" s="1">
        <f t="shared" si="79"/>
        <v>703.455777364693</v>
      </c>
    </row>
    <row r="82" s="1" customFormat="1" spans="1:47">
      <c r="A82" s="6"/>
      <c r="B82" s="6"/>
      <c r="C82" s="9">
        <v>6</v>
      </c>
      <c r="D82" s="10">
        <v>26.5533333333333</v>
      </c>
      <c r="E82" s="12">
        <f t="shared" si="80"/>
        <v>20.8012580645161</v>
      </c>
      <c r="F82" s="9" t="s">
        <v>109</v>
      </c>
      <c r="G82" s="6">
        <v>7</v>
      </c>
      <c r="H82" s="11">
        <f t="shared" si="63"/>
        <v>26.5533333333333</v>
      </c>
      <c r="I82" s="11">
        <f t="shared" si="64"/>
        <v>299.703333333333</v>
      </c>
      <c r="J82" s="11">
        <f t="shared" si="65"/>
        <v>0.410018522342748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0.203638650379579</v>
      </c>
      <c r="P82" s="11">
        <f t="shared" si="68"/>
        <v>0.0834956185205067</v>
      </c>
      <c r="Q82" s="15">
        <f t="shared" si="69"/>
        <v>0.0108544304076659</v>
      </c>
      <c r="R82" s="11">
        <f t="shared" si="70"/>
        <v>0.0101740708333333</v>
      </c>
      <c r="S82" s="16">
        <f t="shared" si="71"/>
        <v>1.06687191248006</v>
      </c>
      <c r="T82" s="3">
        <v>0.01</v>
      </c>
      <c r="U82" s="17">
        <f t="shared" si="72"/>
        <v>0.0106687191248006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0.0297687191248006</v>
      </c>
      <c r="AR82" s="24">
        <f t="shared" si="77"/>
        <v>7.82620833333333</v>
      </c>
      <c r="AS82" s="1">
        <f t="shared" si="78"/>
        <v>0.13</v>
      </c>
      <c r="AT82" s="2">
        <f t="shared" si="82"/>
        <v>4.38333333333333</v>
      </c>
      <c r="AU82" s="1">
        <f t="shared" si="79"/>
        <v>889.475942213232</v>
      </c>
    </row>
    <row r="83" s="1" customFormat="1" spans="1:47">
      <c r="A83" s="6"/>
      <c r="B83" s="6"/>
      <c r="C83" s="9">
        <v>7</v>
      </c>
      <c r="D83" s="10">
        <v>27.2261935483871</v>
      </c>
      <c r="E83" s="12">
        <f t="shared" si="80"/>
        <v>26.5533333333333</v>
      </c>
      <c r="F83" s="9" t="s">
        <v>109</v>
      </c>
      <c r="G83" s="6">
        <v>8</v>
      </c>
      <c r="H83" s="11">
        <f t="shared" si="63"/>
        <v>27.2261935483871</v>
      </c>
      <c r="I83" s="11">
        <f t="shared" si="64"/>
        <v>300.376193548387</v>
      </c>
      <c r="J83" s="11">
        <f t="shared" si="65"/>
        <v>0.440970313097379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0.198405115192406</v>
      </c>
      <c r="P83" s="11">
        <f t="shared" si="68"/>
        <v>0.0874907657665168</v>
      </c>
      <c r="Q83" s="15">
        <f t="shared" si="69"/>
        <v>0.0113737995496472</v>
      </c>
      <c r="R83" s="11">
        <f t="shared" si="70"/>
        <v>0.0101740708333333</v>
      </c>
      <c r="S83" s="16">
        <f t="shared" si="71"/>
        <v>1.11792022445757</v>
      </c>
      <c r="T83" s="3">
        <v>0.01</v>
      </c>
      <c r="U83" s="17">
        <f t="shared" si="72"/>
        <v>0.0111792022445757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0.0302792022445757</v>
      </c>
      <c r="AR83" s="24">
        <f t="shared" si="77"/>
        <v>7.82620833333333</v>
      </c>
      <c r="AS83" s="1">
        <f t="shared" si="78"/>
        <v>0.13</v>
      </c>
      <c r="AT83" s="2">
        <f t="shared" si="82"/>
        <v>4.38333333333333</v>
      </c>
      <c r="AU83" s="1">
        <f t="shared" si="79"/>
        <v>904.728948297987</v>
      </c>
    </row>
    <row r="84" s="1" customFormat="1" spans="1:47">
      <c r="A84" s="6"/>
      <c r="B84" s="6"/>
      <c r="C84" s="9">
        <v>8</v>
      </c>
      <c r="D84" s="10">
        <v>26.6806774193548</v>
      </c>
      <c r="E84" s="12">
        <f t="shared" si="80"/>
        <v>27.2261935483871</v>
      </c>
      <c r="F84" s="9" t="s">
        <v>109</v>
      </c>
      <c r="G84" s="6">
        <v>9</v>
      </c>
      <c r="H84" s="11">
        <f t="shared" si="63"/>
        <v>26.6806774193548</v>
      </c>
      <c r="I84" s="11">
        <f t="shared" si="64"/>
        <v>299.830677419355</v>
      </c>
      <c r="J84" s="11">
        <f t="shared" si="65"/>
        <v>0.415715310886616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0.189176432759222</v>
      </c>
      <c r="P84" s="11">
        <f t="shared" si="68"/>
        <v>0.0786435395569211</v>
      </c>
      <c r="Q84" s="15">
        <f t="shared" si="69"/>
        <v>0.0102236601423997</v>
      </c>
      <c r="R84" s="11">
        <f t="shared" si="70"/>
        <v>0.0101740708333333</v>
      </c>
      <c r="S84" s="16">
        <f t="shared" si="71"/>
        <v>1.00487408726347</v>
      </c>
      <c r="T84" s="3">
        <v>0.01</v>
      </c>
      <c r="U84" s="17">
        <f t="shared" si="72"/>
        <v>0.0100487408726347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0.0291487408726347</v>
      </c>
      <c r="AR84" s="24">
        <f t="shared" si="77"/>
        <v>7.82620833333333</v>
      </c>
      <c r="AS84" s="1">
        <f t="shared" si="78"/>
        <v>0.13</v>
      </c>
      <c r="AT84" s="2">
        <f t="shared" si="82"/>
        <v>4.38333333333333</v>
      </c>
      <c r="AU84" s="1">
        <f t="shared" si="79"/>
        <v>870.951270806141</v>
      </c>
    </row>
    <row r="85" s="1" customFormat="1" spans="1:47">
      <c r="A85" s="6"/>
      <c r="B85" s="6"/>
      <c r="C85" s="9">
        <v>9</v>
      </c>
      <c r="D85" s="10">
        <v>21.5866666666667</v>
      </c>
      <c r="E85" s="12">
        <f t="shared" si="80"/>
        <v>26.6806774193548</v>
      </c>
      <c r="F85" s="9" t="s">
        <v>109</v>
      </c>
      <c r="G85" s="6">
        <v>10</v>
      </c>
      <c r="H85" s="11">
        <f t="shared" si="63"/>
        <v>21.5866666666667</v>
      </c>
      <c r="I85" s="11">
        <f t="shared" si="64"/>
        <v>294.736666666667</v>
      </c>
      <c r="J85" s="11">
        <f t="shared" si="65"/>
        <v>0.237160944573354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0.188794976535635</v>
      </c>
      <c r="P85" s="11">
        <f t="shared" si="68"/>
        <v>0.0447747949658953</v>
      </c>
      <c r="Q85" s="15">
        <f t="shared" si="69"/>
        <v>0.00582072334556639</v>
      </c>
      <c r="R85" s="11">
        <f t="shared" si="70"/>
        <v>0.0101740708333333</v>
      </c>
      <c r="S85" s="16">
        <f t="shared" si="71"/>
        <v>0.572113507063069</v>
      </c>
      <c r="T85" s="3">
        <v>0.01</v>
      </c>
      <c r="U85" s="17">
        <f t="shared" si="72"/>
        <v>0.00572113507063068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0.0173211350706307</v>
      </c>
      <c r="AR85" s="24">
        <f t="shared" si="77"/>
        <v>7.82620833333333</v>
      </c>
      <c r="AS85" s="1">
        <f t="shared" si="78"/>
        <v>0.13</v>
      </c>
      <c r="AT85" s="2">
        <f t="shared" si="82"/>
        <v>4.38333333333333</v>
      </c>
      <c r="AU85" s="1">
        <f t="shared" si="79"/>
        <v>517.547727618432</v>
      </c>
    </row>
    <row r="86" s="1" customFormat="1" spans="1:47">
      <c r="A86" s="6"/>
      <c r="B86" s="6"/>
      <c r="C86" s="9">
        <v>10</v>
      </c>
      <c r="D86" s="10">
        <v>13.6885806451613</v>
      </c>
      <c r="E86" s="12">
        <f t="shared" si="80"/>
        <v>21.5866666666667</v>
      </c>
      <c r="F86" s="9" t="s">
        <v>109</v>
      </c>
      <c r="G86" s="6">
        <v>11</v>
      </c>
      <c r="H86" s="11">
        <f t="shared" si="63"/>
        <v>13.6885806451613</v>
      </c>
      <c r="I86" s="11">
        <f t="shared" si="64"/>
        <v>286.838580645161</v>
      </c>
      <c r="J86" s="11">
        <f t="shared" si="65"/>
        <v>0.0954981297059559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0.136819172491252</v>
      </c>
      <c r="O86" s="11">
        <f t="shared" si="81"/>
        <v>0.0854630924118203</v>
      </c>
      <c r="P86" s="11">
        <f t="shared" si="68"/>
        <v>0.0081615654842161</v>
      </c>
      <c r="Q86" s="15">
        <f t="shared" si="69"/>
        <v>0.00106100351294809</v>
      </c>
      <c r="R86" s="11">
        <f t="shared" si="70"/>
        <v>0.0101740708333333</v>
      </c>
      <c r="S86" s="16">
        <f t="shared" si="71"/>
        <v>0.104285052692176</v>
      </c>
      <c r="T86" s="3">
        <v>0.01</v>
      </c>
      <c r="U86" s="17">
        <f t="shared" si="72"/>
        <v>0.00104285052692176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0.0126428505269218</v>
      </c>
      <c r="AR86" s="24">
        <f t="shared" si="77"/>
        <v>7.82620833333333</v>
      </c>
      <c r="AS86" s="1">
        <f t="shared" si="78"/>
        <v>0.13</v>
      </c>
      <c r="AT86" s="2">
        <f t="shared" si="82"/>
        <v>4.38333333333333</v>
      </c>
      <c r="AU86" s="1">
        <f t="shared" si="79"/>
        <v>377.76268900082</v>
      </c>
    </row>
    <row r="87" s="1" customFormat="1" spans="1:48">
      <c r="A87" s="6"/>
      <c r="B87" s="6"/>
      <c r="C87" s="9">
        <v>11</v>
      </c>
      <c r="D87" s="10">
        <v>6.74053333333333</v>
      </c>
      <c r="E87" s="12">
        <f t="shared" si="80"/>
        <v>13.6885806451613</v>
      </c>
      <c r="F87" s="9" t="s">
        <v>111</v>
      </c>
      <c r="G87" s="6">
        <v>12</v>
      </c>
      <c r="H87" s="11">
        <f t="shared" si="63"/>
        <v>6.74053333333333</v>
      </c>
      <c r="I87" s="11">
        <f t="shared" si="64"/>
        <v>279.890533333333</v>
      </c>
      <c r="J87" s="11">
        <f t="shared" si="65"/>
        <v>0.0411179978464144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0.155563610260937</v>
      </c>
      <c r="P87" s="11">
        <f t="shared" si="68"/>
        <v>0.00639646419168967</v>
      </c>
      <c r="Q87" s="15">
        <f t="shared" si="69"/>
        <v>0.000831540344919657</v>
      </c>
      <c r="R87" s="11">
        <f t="shared" si="70"/>
        <v>0.0101740708333333</v>
      </c>
      <c r="S87" s="16">
        <f t="shared" si="71"/>
        <v>0.0817313304125309</v>
      </c>
      <c r="T87" s="3">
        <v>0.01</v>
      </c>
      <c r="U87" s="17">
        <f t="shared" si="72"/>
        <v>0.000817313304125309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0.0124173133041253</v>
      </c>
      <c r="AR87" s="24">
        <f t="shared" si="77"/>
        <v>7.82620833333333</v>
      </c>
      <c r="AS87" s="1">
        <f t="shared" si="78"/>
        <v>0.13</v>
      </c>
      <c r="AT87" s="2">
        <f t="shared" si="82"/>
        <v>4.38333333333333</v>
      </c>
      <c r="AU87" s="1">
        <f t="shared" si="79"/>
        <v>371.023738194438</v>
      </c>
      <c r="AV87" s="1">
        <f>SUM(AU76:AU87)</f>
        <v>6730.37134632285</v>
      </c>
    </row>
    <row r="88" s="1" customFormat="1" spans="1:46">
      <c r="A88" s="6"/>
      <c r="B88" s="6"/>
      <c r="C88" s="9">
        <v>12</v>
      </c>
      <c r="D88" s="10">
        <v>-2.56583870967742</v>
      </c>
      <c r="E88" s="12">
        <f t="shared" si="80"/>
        <v>6.74053333333333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v>91.104</v>
      </c>
      <c r="C91" s="9" t="s">
        <v>108</v>
      </c>
      <c r="D91" s="29">
        <v>-1.58</v>
      </c>
      <c r="E91" s="9"/>
      <c r="F91" s="9"/>
      <c r="G91" s="6">
        <v>1</v>
      </c>
      <c r="H91" s="11">
        <f t="shared" ref="H91:H102" si="83">E92</f>
        <v>-1.58</v>
      </c>
      <c r="I91" s="11">
        <f t="shared" ref="I91:I102" si="84">H91+273.15</f>
        <v>271.57</v>
      </c>
      <c r="J91" s="11">
        <f t="shared" ref="J91:J102" si="85">EXP(($C$18*(I91-$C$16))/($C$19*I91*$C$16))</f>
        <v>0.0141624468466164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0.00107521296459512</v>
      </c>
      <c r="Q91" s="15">
        <f t="shared" ref="Q91:Q102" si="89">P91*$B$93</f>
        <v>0.000139777685397365</v>
      </c>
      <c r="R91" s="11">
        <f t="shared" ref="R91:R102" si="90">L91*$B$93</f>
        <v>0.0098696</v>
      </c>
      <c r="S91" s="16">
        <f t="shared" ref="S91:S102" si="91">Q91/R91</f>
        <v>0.0141624468466164</v>
      </c>
      <c r="T91" s="3">
        <v>0.01</v>
      </c>
      <c r="U91" s="17">
        <f t="shared" ref="U91:U102" si="92">S91*T91</f>
        <v>0.000141624468466164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0.0149416244684662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0.641666666666667</v>
      </c>
      <c r="AU91" s="1">
        <f t="shared" ref="AU91:AU102" si="98">AT91*10000*AS91*0.67*AR91*AQ91</f>
        <v>63.3988894591375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-1.4748064516129</v>
      </c>
      <c r="E92" s="12">
        <f t="shared" ref="E92:E103" si="99">D91</f>
        <v>-1.58</v>
      </c>
      <c r="F92" s="9" t="s">
        <v>109</v>
      </c>
      <c r="G92" s="6">
        <v>2</v>
      </c>
      <c r="H92" s="11">
        <f t="shared" si="83"/>
        <v>-1.4748064516129</v>
      </c>
      <c r="I92" s="11">
        <f t="shared" si="84"/>
        <v>271.675193548387</v>
      </c>
      <c r="J92" s="11">
        <f t="shared" si="85"/>
        <v>0.014360430555919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0.150764787035405</v>
      </c>
      <c r="P92" s="11">
        <f t="shared" si="88"/>
        <v>0.00216504725449985</v>
      </c>
      <c r="Q92" s="15">
        <f t="shared" si="89"/>
        <v>0.000281456143084981</v>
      </c>
      <c r="R92" s="11">
        <f t="shared" si="90"/>
        <v>0.0098696</v>
      </c>
      <c r="S92" s="16">
        <f t="shared" si="91"/>
        <v>0.0285174822773953</v>
      </c>
      <c r="T92" s="3">
        <v>0.01</v>
      </c>
      <c r="U92" s="17">
        <f t="shared" si="92"/>
        <v>0.000285174822773953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0.015085174822774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0.641666666666667</v>
      </c>
      <c r="AU92" s="1">
        <f t="shared" si="98"/>
        <v>64.0079887618129</v>
      </c>
    </row>
    <row r="93" s="1" customFormat="1" spans="1:47">
      <c r="A93" s="6" t="s">
        <v>72</v>
      </c>
      <c r="B93" s="6">
        <v>0.13</v>
      </c>
      <c r="C93" s="9">
        <v>2</v>
      </c>
      <c r="D93" s="10">
        <v>1.70948275862069</v>
      </c>
      <c r="E93" s="12">
        <f t="shared" si="99"/>
        <v>-1.4748064516129</v>
      </c>
      <c r="F93" s="9" t="s">
        <v>109</v>
      </c>
      <c r="G93" s="6">
        <v>3</v>
      </c>
      <c r="H93" s="11">
        <f t="shared" si="83"/>
        <v>1.70948275862069</v>
      </c>
      <c r="I93" s="11">
        <f t="shared" si="84"/>
        <v>274.859482758621</v>
      </c>
      <c r="J93" s="11">
        <f t="shared" si="85"/>
        <v>0.021751578119503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0.224519739780905</v>
      </c>
      <c r="P93" s="11">
        <f t="shared" si="88"/>
        <v>0.00488365865921483</v>
      </c>
      <c r="Q93" s="15">
        <f t="shared" si="89"/>
        <v>0.000634875625697928</v>
      </c>
      <c r="R93" s="11">
        <f t="shared" si="90"/>
        <v>0.0098696</v>
      </c>
      <c r="S93" s="16">
        <f t="shared" si="91"/>
        <v>0.0643263785460331</v>
      </c>
      <c r="T93" s="3">
        <v>0.01</v>
      </c>
      <c r="U93" s="17">
        <f t="shared" si="92"/>
        <v>0.000643263785460331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0.0154432637854603</v>
      </c>
      <c r="AR93" s="24">
        <f t="shared" si="96"/>
        <v>7.592</v>
      </c>
      <c r="AS93" s="1">
        <f t="shared" si="97"/>
        <v>0.13</v>
      </c>
      <c r="AT93" s="2">
        <f t="shared" si="101"/>
        <v>0.641666666666667</v>
      </c>
      <c r="AU93" s="1">
        <f t="shared" si="98"/>
        <v>65.527398020813</v>
      </c>
    </row>
    <row r="94" s="1" customFormat="1" spans="1:47">
      <c r="A94" s="6"/>
      <c r="B94" s="6"/>
      <c r="C94" s="9">
        <v>3</v>
      </c>
      <c r="D94" s="10">
        <v>9.26625806451613</v>
      </c>
      <c r="E94" s="12">
        <f t="shared" si="99"/>
        <v>1.70948275862069</v>
      </c>
      <c r="F94" s="9" t="s">
        <v>109</v>
      </c>
      <c r="G94" s="6">
        <v>4</v>
      </c>
      <c r="H94" s="11">
        <f t="shared" si="83"/>
        <v>9.26625806451613</v>
      </c>
      <c r="I94" s="11">
        <f t="shared" si="84"/>
        <v>282.416258064516</v>
      </c>
      <c r="J94" s="11">
        <f t="shared" si="85"/>
        <v>0.056123971795811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0.29555608112169</v>
      </c>
      <c r="P94" s="11">
        <f t="shared" si="88"/>
        <v>0.0165877811609542</v>
      </c>
      <c r="Q94" s="15">
        <f t="shared" si="89"/>
        <v>0.00215641155092404</v>
      </c>
      <c r="R94" s="11">
        <f t="shared" si="90"/>
        <v>0.0098696</v>
      </c>
      <c r="S94" s="16">
        <f t="shared" si="91"/>
        <v>0.218490268189597</v>
      </c>
      <c r="T94" s="3">
        <v>0.01</v>
      </c>
      <c r="U94" s="17">
        <f t="shared" si="92"/>
        <v>0.00218490268189597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0.016984902681896</v>
      </c>
      <c r="AR94" s="24">
        <f t="shared" si="96"/>
        <v>7.592</v>
      </c>
      <c r="AS94" s="1">
        <f t="shared" si="97"/>
        <v>0.13</v>
      </c>
      <c r="AT94" s="2">
        <f t="shared" si="101"/>
        <v>0.641666666666667</v>
      </c>
      <c r="AU94" s="1">
        <f t="shared" si="98"/>
        <v>72.068734552681</v>
      </c>
    </row>
    <row r="95" s="1" customFormat="1" spans="1:47">
      <c r="A95" s="6"/>
      <c r="B95" s="6"/>
      <c r="C95" s="9">
        <v>4</v>
      </c>
      <c r="D95" s="10">
        <v>15.3476</v>
      </c>
      <c r="E95" s="12">
        <f t="shared" si="99"/>
        <v>9.26625806451613</v>
      </c>
      <c r="F95" s="9" t="s">
        <v>109</v>
      </c>
      <c r="G95" s="6">
        <v>5</v>
      </c>
      <c r="H95" s="11">
        <f t="shared" si="83"/>
        <v>15.3476</v>
      </c>
      <c r="I95" s="11">
        <f t="shared" si="84"/>
        <v>288.4976</v>
      </c>
      <c r="J95" s="11">
        <f t="shared" si="85"/>
        <v>0.11608353886272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0.265019884962699</v>
      </c>
      <c r="O95" s="11">
        <f t="shared" si="100"/>
        <v>0.0898684149980368</v>
      </c>
      <c r="P95" s="11">
        <f t="shared" si="88"/>
        <v>0.0104322436449556</v>
      </c>
      <c r="Q95" s="15">
        <f t="shared" si="89"/>
        <v>0.00135619167384423</v>
      </c>
      <c r="R95" s="11">
        <f t="shared" si="90"/>
        <v>0.0098696</v>
      </c>
      <c r="S95" s="16">
        <f t="shared" si="91"/>
        <v>0.13741100691459</v>
      </c>
      <c r="T95" s="3">
        <v>0.01</v>
      </c>
      <c r="U95" s="17">
        <f t="shared" si="92"/>
        <v>0.0013741100691459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0.0284741100691459</v>
      </c>
      <c r="AR95" s="24">
        <f t="shared" si="96"/>
        <v>7.592</v>
      </c>
      <c r="AS95" s="1">
        <f t="shared" si="97"/>
        <v>0.13</v>
      </c>
      <c r="AT95" s="2">
        <f t="shared" si="101"/>
        <v>0.641666666666667</v>
      </c>
      <c r="AU95" s="1">
        <f t="shared" si="98"/>
        <v>120.818653991135</v>
      </c>
    </row>
    <row r="96" s="1" customFormat="1" spans="1:47">
      <c r="A96" s="6"/>
      <c r="B96" s="6"/>
      <c r="C96" s="9">
        <v>5</v>
      </c>
      <c r="D96" s="10">
        <v>20.8012580645161</v>
      </c>
      <c r="E96" s="12">
        <f t="shared" si="99"/>
        <v>15.3476</v>
      </c>
      <c r="F96" s="9" t="s">
        <v>111</v>
      </c>
      <c r="G96" s="6">
        <v>6</v>
      </c>
      <c r="H96" s="11">
        <f t="shared" si="83"/>
        <v>20.8012580645161</v>
      </c>
      <c r="I96" s="11">
        <f t="shared" si="84"/>
        <v>293.951258064516</v>
      </c>
      <c r="J96" s="11">
        <f t="shared" si="85"/>
        <v>0.217124577331172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0.155356171353081</v>
      </c>
      <c r="P96" s="11">
        <f t="shared" si="88"/>
        <v>0.0337316430408269</v>
      </c>
      <c r="Q96" s="15">
        <f t="shared" si="89"/>
        <v>0.0043851135953075</v>
      </c>
      <c r="R96" s="11">
        <f t="shared" si="90"/>
        <v>0.0098696</v>
      </c>
      <c r="S96" s="16">
        <f t="shared" si="91"/>
        <v>0.444305098008785</v>
      </c>
      <c r="T96" s="3">
        <v>0.01</v>
      </c>
      <c r="U96" s="17">
        <f t="shared" si="92"/>
        <v>0.00444305098008785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0.0315430509800878</v>
      </c>
      <c r="AR96" s="24">
        <f t="shared" si="96"/>
        <v>7.592</v>
      </c>
      <c r="AS96" s="1">
        <f t="shared" si="97"/>
        <v>0.13</v>
      </c>
      <c r="AT96" s="2">
        <f t="shared" si="101"/>
        <v>0.641666666666667</v>
      </c>
      <c r="AU96" s="1">
        <f t="shared" si="98"/>
        <v>133.840494151826</v>
      </c>
    </row>
    <row r="97" s="1" customFormat="1" spans="1:47">
      <c r="A97" s="6"/>
      <c r="B97" s="6"/>
      <c r="C97" s="9">
        <v>6</v>
      </c>
      <c r="D97" s="10">
        <v>26.5533333333333</v>
      </c>
      <c r="E97" s="12">
        <f t="shared" si="99"/>
        <v>20.8012580645161</v>
      </c>
      <c r="F97" s="9" t="s">
        <v>109</v>
      </c>
      <c r="G97" s="6">
        <v>7</v>
      </c>
      <c r="H97" s="11">
        <f t="shared" si="83"/>
        <v>26.5533333333333</v>
      </c>
      <c r="I97" s="11">
        <f t="shared" si="84"/>
        <v>299.703333333333</v>
      </c>
      <c r="J97" s="11">
        <f t="shared" si="85"/>
        <v>0.410018522342748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0.197544528312254</v>
      </c>
      <c r="P97" s="11">
        <f t="shared" si="88"/>
        <v>0.0809969155954857</v>
      </c>
      <c r="Q97" s="15">
        <f t="shared" si="89"/>
        <v>0.0105295990274131</v>
      </c>
      <c r="R97" s="11">
        <f t="shared" si="90"/>
        <v>0.0098696</v>
      </c>
      <c r="S97" s="16">
        <f t="shared" si="91"/>
        <v>1.06687191248005</v>
      </c>
      <c r="T97" s="3">
        <v>0.01</v>
      </c>
      <c r="U97" s="17">
        <f t="shared" si="92"/>
        <v>0.0106687191248005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0.0377687191248005</v>
      </c>
      <c r="AR97" s="24">
        <f t="shared" si="96"/>
        <v>7.592</v>
      </c>
      <c r="AS97" s="1">
        <f t="shared" si="97"/>
        <v>0.13</v>
      </c>
      <c r="AT97" s="2">
        <f t="shared" si="101"/>
        <v>0.641666666666667</v>
      </c>
      <c r="AU97" s="1">
        <f t="shared" si="98"/>
        <v>160.256661105354</v>
      </c>
    </row>
    <row r="98" s="1" customFormat="1" spans="1:47">
      <c r="A98" s="6"/>
      <c r="B98" s="6"/>
      <c r="C98" s="9">
        <v>7</v>
      </c>
      <c r="D98" s="10">
        <v>27.2261935483871</v>
      </c>
      <c r="E98" s="12">
        <f t="shared" si="99"/>
        <v>26.5533333333333</v>
      </c>
      <c r="F98" s="9" t="s">
        <v>109</v>
      </c>
      <c r="G98" s="6">
        <v>8</v>
      </c>
      <c r="H98" s="11">
        <f t="shared" si="83"/>
        <v>27.2261935483871</v>
      </c>
      <c r="I98" s="11">
        <f t="shared" si="84"/>
        <v>300.376193548387</v>
      </c>
      <c r="J98" s="11">
        <f t="shared" si="85"/>
        <v>0.440970313097379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0.192467612716768</v>
      </c>
      <c r="P98" s="11">
        <f t="shared" si="88"/>
        <v>0.0848725034408185</v>
      </c>
      <c r="Q98" s="15">
        <f t="shared" si="89"/>
        <v>0.0110334254473064</v>
      </c>
      <c r="R98" s="11">
        <f t="shared" si="90"/>
        <v>0.0098696</v>
      </c>
      <c r="S98" s="16">
        <f t="shared" si="91"/>
        <v>1.11792022445757</v>
      </c>
      <c r="T98" s="3">
        <v>0.01</v>
      </c>
      <c r="U98" s="17">
        <f t="shared" si="92"/>
        <v>0.0111792022445757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0.0382792022445757</v>
      </c>
      <c r="AR98" s="24">
        <f t="shared" si="96"/>
        <v>7.592</v>
      </c>
      <c r="AS98" s="1">
        <f t="shared" si="97"/>
        <v>0.13</v>
      </c>
      <c r="AT98" s="2">
        <f t="shared" si="101"/>
        <v>0.641666666666667</v>
      </c>
      <c r="AU98" s="1">
        <f t="shared" si="98"/>
        <v>162.422694855545</v>
      </c>
    </row>
    <row r="99" s="1" customFormat="1" spans="1:47">
      <c r="A99" s="6"/>
      <c r="B99" s="6"/>
      <c r="C99" s="9">
        <v>8</v>
      </c>
      <c r="D99" s="10">
        <v>26.6806774193548</v>
      </c>
      <c r="E99" s="12">
        <f t="shared" si="99"/>
        <v>27.2261935483871</v>
      </c>
      <c r="F99" s="9" t="s">
        <v>109</v>
      </c>
      <c r="G99" s="6">
        <v>9</v>
      </c>
      <c r="H99" s="11">
        <f t="shared" si="83"/>
        <v>26.6806774193548</v>
      </c>
      <c r="I99" s="11">
        <f t="shared" si="84"/>
        <v>299.830677419355</v>
      </c>
      <c r="J99" s="11">
        <f t="shared" si="85"/>
        <v>0.415715310886616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0.18351510927595</v>
      </c>
      <c r="P99" s="11">
        <f t="shared" si="88"/>
        <v>0.0762900407050428</v>
      </c>
      <c r="Q99" s="15">
        <f t="shared" si="89"/>
        <v>0.00991770529165556</v>
      </c>
      <c r="R99" s="11">
        <f t="shared" si="90"/>
        <v>0.0098696</v>
      </c>
      <c r="S99" s="16">
        <f t="shared" si="91"/>
        <v>1.00487408726347</v>
      </c>
      <c r="T99" s="3">
        <v>0.01</v>
      </c>
      <c r="U99" s="17">
        <f t="shared" si="92"/>
        <v>0.0100487408726347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0.0371487408726347</v>
      </c>
      <c r="AR99" s="24">
        <f t="shared" si="96"/>
        <v>7.592</v>
      </c>
      <c r="AS99" s="1">
        <f t="shared" si="97"/>
        <v>0.13</v>
      </c>
      <c r="AT99" s="2">
        <f t="shared" si="101"/>
        <v>0.641666666666667</v>
      </c>
      <c r="AU99" s="1">
        <f t="shared" si="98"/>
        <v>157.626027953043</v>
      </c>
    </row>
    <row r="100" s="1" customFormat="1" spans="1:47">
      <c r="A100" s="6"/>
      <c r="B100" s="6"/>
      <c r="C100" s="9">
        <v>9</v>
      </c>
      <c r="D100" s="10">
        <v>21.5866666666667</v>
      </c>
      <c r="E100" s="12">
        <f t="shared" si="99"/>
        <v>26.6806774193548</v>
      </c>
      <c r="F100" s="9" t="s">
        <v>109</v>
      </c>
      <c r="G100" s="6">
        <v>10</v>
      </c>
      <c r="H100" s="11">
        <f t="shared" si="83"/>
        <v>21.5866666666667</v>
      </c>
      <c r="I100" s="11">
        <f t="shared" si="84"/>
        <v>294.736666666667</v>
      </c>
      <c r="J100" s="11">
        <f t="shared" si="85"/>
        <v>0.237160944573354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0.183145068570907</v>
      </c>
      <c r="P100" s="11">
        <f t="shared" si="88"/>
        <v>0.043434857456228</v>
      </c>
      <c r="Q100" s="15">
        <f t="shared" si="89"/>
        <v>0.00564653146930964</v>
      </c>
      <c r="R100" s="11">
        <f t="shared" si="90"/>
        <v>0.0098696</v>
      </c>
      <c r="S100" s="16">
        <f t="shared" si="91"/>
        <v>0.572113507063067</v>
      </c>
      <c r="T100" s="3">
        <v>0.01</v>
      </c>
      <c r="U100" s="17">
        <f t="shared" si="92"/>
        <v>0.00572113507063067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0.0205211350706307</v>
      </c>
      <c r="AR100" s="24">
        <f t="shared" si="96"/>
        <v>7.592</v>
      </c>
      <c r="AS100" s="1">
        <f t="shared" si="97"/>
        <v>0.13</v>
      </c>
      <c r="AT100" s="2">
        <f t="shared" si="101"/>
        <v>0.641666666666667</v>
      </c>
      <c r="AU100" s="1">
        <f t="shared" si="98"/>
        <v>87.0733417684737</v>
      </c>
    </row>
    <row r="101" s="1" customFormat="1" spans="1:47">
      <c r="A101" s="6"/>
      <c r="B101" s="6"/>
      <c r="C101" s="9">
        <v>10</v>
      </c>
      <c r="D101" s="10">
        <v>13.6885806451613</v>
      </c>
      <c r="E101" s="12">
        <f t="shared" si="99"/>
        <v>21.5866666666667</v>
      </c>
      <c r="F101" s="9" t="s">
        <v>109</v>
      </c>
      <c r="G101" s="6">
        <v>11</v>
      </c>
      <c r="H101" s="11">
        <f t="shared" si="83"/>
        <v>13.6885806451613</v>
      </c>
      <c r="I101" s="11">
        <f t="shared" si="84"/>
        <v>286.838580645161</v>
      </c>
      <c r="J101" s="11">
        <f t="shared" si="85"/>
        <v>0.0954981297059559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0.132724700558945</v>
      </c>
      <c r="O101" s="11">
        <f t="shared" si="100"/>
        <v>0.082905510555734</v>
      </c>
      <c r="P101" s="11">
        <f t="shared" si="88"/>
        <v>0.00791732120038998</v>
      </c>
      <c r="Q101" s="15">
        <f t="shared" si="89"/>
        <v>0.0010292517560507</v>
      </c>
      <c r="R101" s="11">
        <f t="shared" si="90"/>
        <v>0.0098696</v>
      </c>
      <c r="S101" s="16">
        <f t="shared" si="91"/>
        <v>0.104285052692176</v>
      </c>
      <c r="T101" s="3">
        <v>0.01</v>
      </c>
      <c r="U101" s="17">
        <f t="shared" si="92"/>
        <v>0.00104285052692176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0.0158428505269218</v>
      </c>
      <c r="AR101" s="24">
        <f t="shared" si="96"/>
        <v>7.592</v>
      </c>
      <c r="AS101" s="1">
        <f t="shared" si="97"/>
        <v>0.13</v>
      </c>
      <c r="AT101" s="2">
        <f t="shared" si="101"/>
        <v>0.641666666666667</v>
      </c>
      <c r="AU101" s="1">
        <f t="shared" si="98"/>
        <v>67.2228867345546</v>
      </c>
    </row>
    <row r="102" s="1" customFormat="1" spans="1:48">
      <c r="A102" s="6"/>
      <c r="B102" s="6"/>
      <c r="C102" s="9">
        <v>11</v>
      </c>
      <c r="D102" s="10">
        <v>6.74053333333333</v>
      </c>
      <c r="E102" s="12">
        <f t="shared" si="99"/>
        <v>13.6885806451613</v>
      </c>
      <c r="F102" s="9" t="s">
        <v>111</v>
      </c>
      <c r="G102" s="6">
        <v>12</v>
      </c>
      <c r="H102" s="11">
        <f t="shared" si="83"/>
        <v>6.74053333333333</v>
      </c>
      <c r="I102" s="11">
        <f t="shared" si="84"/>
        <v>279.890533333333</v>
      </c>
      <c r="J102" s="11">
        <f t="shared" si="85"/>
        <v>0.0411179978464144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0.150908189355344</v>
      </c>
      <c r="P102" s="11">
        <f t="shared" si="88"/>
        <v>0.00620504260491933</v>
      </c>
      <c r="Q102" s="15">
        <f t="shared" si="89"/>
        <v>0.000806655538639512</v>
      </c>
      <c r="R102" s="11">
        <f t="shared" si="90"/>
        <v>0.0098696</v>
      </c>
      <c r="S102" s="16">
        <f t="shared" si="91"/>
        <v>0.0817313304125306</v>
      </c>
      <c r="T102" s="3">
        <v>0.01</v>
      </c>
      <c r="U102" s="17">
        <f t="shared" si="92"/>
        <v>0.000817313304125306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0.0156173133041253</v>
      </c>
      <c r="AR102" s="24">
        <f t="shared" si="96"/>
        <v>7.592</v>
      </c>
      <c r="AS102" s="1">
        <f t="shared" si="97"/>
        <v>0.13</v>
      </c>
      <c r="AT102" s="2">
        <f t="shared" si="101"/>
        <v>0.641666666666667</v>
      </c>
      <c r="AU102" s="1">
        <f t="shared" si="98"/>
        <v>66.2659084965344</v>
      </c>
      <c r="AV102" s="1">
        <f>SUM(AU91:AU102)</f>
        <v>1220.52967985091</v>
      </c>
    </row>
    <row r="103" s="1" customFormat="1" spans="1:46">
      <c r="A103" s="6"/>
      <c r="B103" s="6"/>
      <c r="C103" s="9">
        <v>12</v>
      </c>
      <c r="D103" s="10">
        <v>-2.56583870967742</v>
      </c>
      <c r="E103" s="12">
        <f t="shared" si="99"/>
        <v>6.74053333333333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v>134.758</v>
      </c>
      <c r="C107" s="9" t="s">
        <v>108</v>
      </c>
      <c r="D107" s="29">
        <v>-1.58</v>
      </c>
      <c r="E107" s="9"/>
      <c r="F107" s="9"/>
      <c r="G107" s="6">
        <v>1</v>
      </c>
      <c r="H107" s="11">
        <f t="shared" ref="H107:H118" si="102">E108</f>
        <v>-1.58</v>
      </c>
      <c r="I107" s="11">
        <f t="shared" ref="I107:I118" si="103">H107+273.15</f>
        <v>271.57</v>
      </c>
      <c r="J107" s="11">
        <f t="shared" ref="J107:J118" si="104">EXP(($C$18*(I107-$C$16))/($C$19*I107*$C$16))</f>
        <v>0.0141624468466164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0.0429413177735174</v>
      </c>
      <c r="Q107" s="15">
        <f t="shared" ref="Q107:Q118" si="108">P107*$B$109</f>
        <v>0.0124529821543201</v>
      </c>
      <c r="R107" s="11">
        <f t="shared" ref="R107:R118" si="109">L107*$B$109</f>
        <v>0.87929595</v>
      </c>
      <c r="S107" s="16">
        <f t="shared" ref="S107:S118" si="110">Q107/R107</f>
        <v>0.0141624468466164</v>
      </c>
      <c r="T107" s="3">
        <v>0.27</v>
      </c>
      <c r="U107" s="17">
        <f t="shared" ref="U107:U118" si="111">S107*T107</f>
        <v>0.00382386064858642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0.22714297612402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 t="shared" ref="AE107:AE118" si="115">$E$9/12</f>
        <v>22.0616666666667</v>
      </c>
      <c r="AF107" s="1">
        <f t="shared" ref="AF107:AF118" si="116">AE107*10000*AC107*AB107</f>
        <v>562744.087857783</v>
      </c>
    </row>
    <row r="108" s="1" customFormat="1" spans="1:32">
      <c r="A108" s="6" t="s">
        <v>110</v>
      </c>
      <c r="B108" s="6">
        <v>27</v>
      </c>
      <c r="C108" s="9">
        <v>1</v>
      </c>
      <c r="D108" s="10">
        <v>-1.4748064516129</v>
      </c>
      <c r="E108" s="12">
        <f t="shared" ref="E108:E119" si="117">D107</f>
        <v>-1.58</v>
      </c>
      <c r="F108" s="9" t="s">
        <v>109</v>
      </c>
      <c r="G108" s="6">
        <v>2</v>
      </c>
      <c r="H108" s="11">
        <f t="shared" si="102"/>
        <v>-1.4748064516129</v>
      </c>
      <c r="I108" s="11">
        <f t="shared" si="103"/>
        <v>271.675193548387</v>
      </c>
      <c r="J108" s="11">
        <f t="shared" si="104"/>
        <v>0.014360430555919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8">L108+O107-P107-N108</f>
        <v>6.02116868222648</v>
      </c>
      <c r="P108" s="11">
        <f t="shared" si="107"/>
        <v>0.0864665747265879</v>
      </c>
      <c r="Q108" s="15">
        <f t="shared" si="108"/>
        <v>0.0250753066707105</v>
      </c>
      <c r="R108" s="11">
        <f t="shared" si="109"/>
        <v>0.87929595</v>
      </c>
      <c r="S108" s="16">
        <f t="shared" si="110"/>
        <v>0.0285174822773953</v>
      </c>
      <c r="T108" s="3">
        <v>0.27</v>
      </c>
      <c r="U108" s="17">
        <f t="shared" si="111"/>
        <v>0.00769972021489674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0.227896055637754</v>
      </c>
      <c r="AC108" s="24">
        <f t="shared" si="113"/>
        <v>11.2298333333333</v>
      </c>
      <c r="AD108" s="1">
        <f t="shared" si="114"/>
        <v>0.29</v>
      </c>
      <c r="AE108" s="25">
        <f t="shared" si="115"/>
        <v>22.0616666666667</v>
      </c>
      <c r="AF108" s="1">
        <f t="shared" si="116"/>
        <v>564609.833615245</v>
      </c>
    </row>
    <row r="109" s="1" customFormat="1" spans="1:32">
      <c r="A109" s="6" t="s">
        <v>72</v>
      </c>
      <c r="B109" s="6">
        <v>0.29</v>
      </c>
      <c r="C109" s="9">
        <v>2</v>
      </c>
      <c r="D109" s="10">
        <v>1.70948275862069</v>
      </c>
      <c r="E109" s="12">
        <f t="shared" si="117"/>
        <v>-1.4748064516129</v>
      </c>
      <c r="F109" s="9" t="s">
        <v>109</v>
      </c>
      <c r="G109" s="6">
        <v>3</v>
      </c>
      <c r="H109" s="11">
        <f t="shared" si="102"/>
        <v>1.70948275862069</v>
      </c>
      <c r="I109" s="11">
        <f t="shared" si="103"/>
        <v>274.859482758621</v>
      </c>
      <c r="J109" s="11">
        <f t="shared" si="104"/>
        <v>0.021751578119503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8"/>
        <v>8.96675710749989</v>
      </c>
      <c r="P109" s="11">
        <f t="shared" si="107"/>
        <v>0.195041117702392</v>
      </c>
      <c r="Q109" s="15">
        <f t="shared" si="108"/>
        <v>0.0565619241336938</v>
      </c>
      <c r="R109" s="11">
        <f t="shared" si="109"/>
        <v>0.87929595</v>
      </c>
      <c r="S109" s="16">
        <f t="shared" si="110"/>
        <v>0.0643263785460331</v>
      </c>
      <c r="T109" s="3">
        <v>0.27</v>
      </c>
      <c r="U109" s="17">
        <f t="shared" si="111"/>
        <v>0.0173681222074289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0.229774626144903</v>
      </c>
      <c r="AC109" s="24">
        <f t="shared" si="113"/>
        <v>11.2298333333333</v>
      </c>
      <c r="AD109" s="1">
        <f t="shared" si="114"/>
        <v>0.29</v>
      </c>
      <c r="AE109" s="25">
        <f t="shared" si="115"/>
        <v>22.0616666666667</v>
      </c>
      <c r="AF109" s="1">
        <f t="shared" si="116"/>
        <v>569263.97025007</v>
      </c>
    </row>
    <row r="110" s="1" customFormat="1" spans="1:32">
      <c r="A110" s="6"/>
      <c r="B110" s="6"/>
      <c r="C110" s="9">
        <v>3</v>
      </c>
      <c r="D110" s="10">
        <v>9.26625806451613</v>
      </c>
      <c r="E110" s="12">
        <f t="shared" si="117"/>
        <v>1.70948275862069</v>
      </c>
      <c r="F110" s="9" t="s">
        <v>109</v>
      </c>
      <c r="G110" s="6">
        <v>4</v>
      </c>
      <c r="H110" s="11">
        <f t="shared" si="102"/>
        <v>9.26625806451613</v>
      </c>
      <c r="I110" s="11">
        <f t="shared" si="103"/>
        <v>282.416258064516</v>
      </c>
      <c r="J110" s="11">
        <f t="shared" si="104"/>
        <v>0.056123971795811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8"/>
        <v>11.8037709897975</v>
      </c>
      <c r="P110" s="11">
        <f t="shared" si="107"/>
        <v>0.662474510115608</v>
      </c>
      <c r="Q110" s="15">
        <f t="shared" si="108"/>
        <v>0.192117607933526</v>
      </c>
      <c r="R110" s="11">
        <f t="shared" si="109"/>
        <v>0.87929595</v>
      </c>
      <c r="S110" s="16">
        <f t="shared" si="110"/>
        <v>0.218490268189597</v>
      </c>
      <c r="T110" s="3">
        <v>0.27</v>
      </c>
      <c r="U110" s="17">
        <f t="shared" si="111"/>
        <v>0.0589923724111911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0.237862217959494</v>
      </c>
      <c r="AC110" s="24">
        <f t="shared" si="113"/>
        <v>11.2298333333333</v>
      </c>
      <c r="AD110" s="1">
        <f t="shared" si="114"/>
        <v>0.29</v>
      </c>
      <c r="AE110" s="25">
        <f t="shared" si="115"/>
        <v>22.0616666666667</v>
      </c>
      <c r="AF110" s="1">
        <f t="shared" si="116"/>
        <v>589300.885132189</v>
      </c>
    </row>
    <row r="111" s="1" customFormat="1" spans="1:32">
      <c r="A111" s="6"/>
      <c r="B111" s="6"/>
      <c r="C111" s="9">
        <v>4</v>
      </c>
      <c r="D111" s="10">
        <v>15.3476</v>
      </c>
      <c r="E111" s="12">
        <f t="shared" si="117"/>
        <v>9.26625806451613</v>
      </c>
      <c r="F111" s="9" t="s">
        <v>109</v>
      </c>
      <c r="G111" s="6">
        <v>5</v>
      </c>
      <c r="H111" s="11">
        <f t="shared" si="102"/>
        <v>15.3476</v>
      </c>
      <c r="I111" s="11">
        <f t="shared" si="103"/>
        <v>288.4976</v>
      </c>
      <c r="J111" s="11">
        <f t="shared" si="104"/>
        <v>0.11608353886272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10.5842316556978</v>
      </c>
      <c r="O111" s="11">
        <f t="shared" si="118"/>
        <v>3.5891198239841</v>
      </c>
      <c r="P111" s="11">
        <f t="shared" si="107"/>
        <v>0.416637730570416</v>
      </c>
      <c r="Q111" s="15">
        <f t="shared" si="108"/>
        <v>0.120824941865421</v>
      </c>
      <c r="R111" s="11">
        <f t="shared" si="109"/>
        <v>0.87929595</v>
      </c>
      <c r="S111" s="16">
        <f t="shared" si="110"/>
        <v>0.13741100691459</v>
      </c>
      <c r="T111" s="3">
        <v>0.27</v>
      </c>
      <c r="U111" s="17">
        <f t="shared" si="111"/>
        <v>0.0371009718669392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0.282408718833746</v>
      </c>
      <c r="AC111" s="24">
        <f t="shared" si="113"/>
        <v>11.2298333333333</v>
      </c>
      <c r="AD111" s="1">
        <f t="shared" si="114"/>
        <v>0.29</v>
      </c>
      <c r="AE111" s="25">
        <f t="shared" si="115"/>
        <v>22.0616666666667</v>
      </c>
      <c r="AF111" s="1">
        <f t="shared" si="116"/>
        <v>699664.324184997</v>
      </c>
    </row>
    <row r="112" s="1" customFormat="1" spans="1:32">
      <c r="A112" s="6"/>
      <c r="B112" s="6"/>
      <c r="C112" s="9">
        <v>5</v>
      </c>
      <c r="D112" s="10">
        <v>20.8012580645161</v>
      </c>
      <c r="E112" s="12">
        <f t="shared" si="117"/>
        <v>15.3476</v>
      </c>
      <c r="F112" s="9" t="s">
        <v>111</v>
      </c>
      <c r="G112" s="6">
        <v>6</v>
      </c>
      <c r="H112" s="11">
        <f t="shared" si="102"/>
        <v>20.8012580645161</v>
      </c>
      <c r="I112" s="11">
        <f t="shared" si="103"/>
        <v>293.951258064516</v>
      </c>
      <c r="J112" s="11">
        <f t="shared" si="104"/>
        <v>0.217124577331172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8"/>
        <v>6.20453709341368</v>
      </c>
      <c r="P112" s="11">
        <f t="shared" si="107"/>
        <v>1.34715749394303</v>
      </c>
      <c r="Q112" s="15">
        <f t="shared" si="108"/>
        <v>0.390675673243478</v>
      </c>
      <c r="R112" s="11">
        <f t="shared" si="109"/>
        <v>0.87929595</v>
      </c>
      <c r="S112" s="16">
        <f t="shared" si="110"/>
        <v>0.444305098008785</v>
      </c>
      <c r="T112" s="3">
        <v>0.27</v>
      </c>
      <c r="U112" s="17">
        <f t="shared" si="111"/>
        <v>0.119962376462372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0.298508689746639</v>
      </c>
      <c r="AC112" s="24">
        <f t="shared" si="113"/>
        <v>11.2298333333333</v>
      </c>
      <c r="AD112" s="1">
        <f t="shared" si="114"/>
        <v>0.29</v>
      </c>
      <c r="AE112" s="25">
        <f t="shared" si="115"/>
        <v>22.0616666666667</v>
      </c>
      <c r="AF112" s="1">
        <f t="shared" si="116"/>
        <v>739551.815317304</v>
      </c>
    </row>
    <row r="113" s="1" customFormat="1" spans="1:32">
      <c r="A113" s="6"/>
      <c r="B113" s="6"/>
      <c r="C113" s="9">
        <v>6</v>
      </c>
      <c r="D113" s="10">
        <v>26.5533333333333</v>
      </c>
      <c r="E113" s="12">
        <f t="shared" si="117"/>
        <v>20.8012580645161</v>
      </c>
      <c r="F113" s="9" t="s">
        <v>109</v>
      </c>
      <c r="G113" s="6">
        <v>7</v>
      </c>
      <c r="H113" s="11">
        <f t="shared" si="102"/>
        <v>26.5533333333333</v>
      </c>
      <c r="I113" s="11">
        <f t="shared" si="103"/>
        <v>299.703333333333</v>
      </c>
      <c r="J113" s="11">
        <f t="shared" si="104"/>
        <v>0.410018522342748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8"/>
        <v>7.88943459947065</v>
      </c>
      <c r="P113" s="11">
        <f t="shared" si="107"/>
        <v>3.23481431659471</v>
      </c>
      <c r="Q113" s="15">
        <f t="shared" si="108"/>
        <v>0.938096151812466</v>
      </c>
      <c r="R113" s="11">
        <f t="shared" si="109"/>
        <v>0.87929595</v>
      </c>
      <c r="S113" s="16">
        <f t="shared" si="110"/>
        <v>1.06687191248005</v>
      </c>
      <c r="T113" s="3">
        <v>0.27</v>
      </c>
      <c r="U113" s="17">
        <f t="shared" si="111"/>
        <v>0.288055416369615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0.346369167400616</v>
      </c>
      <c r="AC113" s="24">
        <f t="shared" si="113"/>
        <v>11.2298333333333</v>
      </c>
      <c r="AD113" s="1">
        <f t="shared" si="114"/>
        <v>0.29</v>
      </c>
      <c r="AE113" s="25">
        <f t="shared" si="115"/>
        <v>22.0616666666667</v>
      </c>
      <c r="AF113" s="1">
        <f t="shared" si="116"/>
        <v>858125.593390545</v>
      </c>
    </row>
    <row r="114" s="1" customFormat="1" spans="1:32">
      <c r="A114" s="6"/>
      <c r="B114" s="6"/>
      <c r="C114" s="9">
        <v>7</v>
      </c>
      <c r="D114" s="10">
        <v>27.2261935483871</v>
      </c>
      <c r="E114" s="12">
        <f t="shared" si="117"/>
        <v>26.5533333333333</v>
      </c>
      <c r="F114" s="9" t="s">
        <v>109</v>
      </c>
      <c r="G114" s="6">
        <v>8</v>
      </c>
      <c r="H114" s="11">
        <f t="shared" si="102"/>
        <v>27.2261935483871</v>
      </c>
      <c r="I114" s="11">
        <f t="shared" si="103"/>
        <v>300.376193548387</v>
      </c>
      <c r="J114" s="11">
        <f t="shared" si="104"/>
        <v>0.440970313097379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8"/>
        <v>7.68667528287594</v>
      </c>
      <c r="P114" s="11">
        <f t="shared" si="107"/>
        <v>3.38959560616769</v>
      </c>
      <c r="Q114" s="15">
        <f t="shared" si="108"/>
        <v>0.98298272578863</v>
      </c>
      <c r="R114" s="11">
        <f t="shared" si="109"/>
        <v>0.87929595</v>
      </c>
      <c r="S114" s="16">
        <f t="shared" si="110"/>
        <v>1.11792022445757</v>
      </c>
      <c r="T114" s="3">
        <v>0.27</v>
      </c>
      <c r="U114" s="17">
        <f t="shared" si="111"/>
        <v>0.301838460603543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0.349047212895268</v>
      </c>
      <c r="AC114" s="24">
        <f t="shared" si="113"/>
        <v>11.2298333333333</v>
      </c>
      <c r="AD114" s="1">
        <f t="shared" si="114"/>
        <v>0.29</v>
      </c>
      <c r="AE114" s="25">
        <f t="shared" si="115"/>
        <v>22.0616666666667</v>
      </c>
      <c r="AF114" s="1">
        <f t="shared" si="116"/>
        <v>864760.42003078</v>
      </c>
    </row>
    <row r="115" s="1" customFormat="1" spans="1:32">
      <c r="A115" s="6"/>
      <c r="B115" s="6"/>
      <c r="C115" s="9">
        <v>8</v>
      </c>
      <c r="D115" s="10">
        <v>26.6806774193548</v>
      </c>
      <c r="E115" s="12">
        <f t="shared" si="117"/>
        <v>27.2261935483871</v>
      </c>
      <c r="F115" s="9" t="s">
        <v>109</v>
      </c>
      <c r="G115" s="6">
        <v>9</v>
      </c>
      <c r="H115" s="11">
        <f t="shared" si="102"/>
        <v>26.6806774193548</v>
      </c>
      <c r="I115" s="11">
        <f t="shared" si="103"/>
        <v>299.830677419355</v>
      </c>
      <c r="J115" s="11">
        <f t="shared" si="104"/>
        <v>0.415715310886616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8"/>
        <v>7.32913467670825</v>
      </c>
      <c r="P115" s="11">
        <f t="shared" si="107"/>
        <v>3.04683350065765</v>
      </c>
      <c r="Q115" s="15">
        <f t="shared" si="108"/>
        <v>0.883581715190717</v>
      </c>
      <c r="R115" s="11">
        <f t="shared" si="109"/>
        <v>0.87929595</v>
      </c>
      <c r="S115" s="16">
        <f t="shared" si="110"/>
        <v>1.00487408726347</v>
      </c>
      <c r="T115" s="3">
        <v>0.27</v>
      </c>
      <c r="U115" s="17">
        <f t="shared" si="111"/>
        <v>0.271316003561137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0.343116699491929</v>
      </c>
      <c r="AC115" s="24">
        <f t="shared" si="113"/>
        <v>11.2298333333333</v>
      </c>
      <c r="AD115" s="1">
        <f t="shared" si="114"/>
        <v>0.29</v>
      </c>
      <c r="AE115" s="25">
        <f t="shared" si="115"/>
        <v>22.0616666666667</v>
      </c>
      <c r="AF115" s="1">
        <f t="shared" si="116"/>
        <v>850067.641884435</v>
      </c>
    </row>
    <row r="116" s="1" customFormat="1" spans="1:32">
      <c r="A116" s="6"/>
      <c r="B116" s="6"/>
      <c r="C116" s="9">
        <v>9</v>
      </c>
      <c r="D116" s="10">
        <v>21.5866666666667</v>
      </c>
      <c r="E116" s="12">
        <f t="shared" si="117"/>
        <v>26.6806774193548</v>
      </c>
      <c r="F116" s="9" t="s">
        <v>109</v>
      </c>
      <c r="G116" s="6">
        <v>10</v>
      </c>
      <c r="H116" s="11">
        <f t="shared" si="102"/>
        <v>21.5866666666667</v>
      </c>
      <c r="I116" s="11">
        <f t="shared" si="103"/>
        <v>294.736666666667</v>
      </c>
      <c r="J116" s="11">
        <f t="shared" si="104"/>
        <v>0.237160944573354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8"/>
        <v>7.31435617605061</v>
      </c>
      <c r="P116" s="11">
        <f t="shared" si="107"/>
        <v>1.73467961965811</v>
      </c>
      <c r="Q116" s="15">
        <f t="shared" si="108"/>
        <v>0.503057089700851</v>
      </c>
      <c r="R116" s="11">
        <f t="shared" si="109"/>
        <v>0.87929595</v>
      </c>
      <c r="S116" s="16">
        <f t="shared" si="110"/>
        <v>0.572113507063067</v>
      </c>
      <c r="T116" s="3">
        <v>0.27</v>
      </c>
      <c r="U116" s="17">
        <f t="shared" si="111"/>
        <v>0.154470646907028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0.305213646694036</v>
      </c>
      <c r="AC116" s="24">
        <f t="shared" si="113"/>
        <v>11.2298333333333</v>
      </c>
      <c r="AD116" s="1">
        <f t="shared" si="114"/>
        <v>0.29</v>
      </c>
      <c r="AE116" s="25">
        <f t="shared" si="115"/>
        <v>22.0616666666667</v>
      </c>
      <c r="AF116" s="1">
        <f t="shared" si="116"/>
        <v>756163.268358354</v>
      </c>
    </row>
    <row r="117" s="1" customFormat="1" spans="1:32">
      <c r="A117" s="6"/>
      <c r="B117" s="6"/>
      <c r="C117" s="9">
        <v>10</v>
      </c>
      <c r="D117" s="10">
        <v>13.6885806451613</v>
      </c>
      <c r="E117" s="12">
        <f t="shared" si="117"/>
        <v>21.5866666666667</v>
      </c>
      <c r="F117" s="9" t="s">
        <v>109</v>
      </c>
      <c r="G117" s="6">
        <v>11</v>
      </c>
      <c r="H117" s="11">
        <f t="shared" si="102"/>
        <v>13.6885806451613</v>
      </c>
      <c r="I117" s="11">
        <f t="shared" si="103"/>
        <v>286.838580645161</v>
      </c>
      <c r="J117" s="11">
        <f t="shared" si="104"/>
        <v>0.0954981297059559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5.30069272857287</v>
      </c>
      <c r="O117" s="11">
        <f t="shared" si="118"/>
        <v>3.31103882781962</v>
      </c>
      <c r="P117" s="11">
        <f t="shared" si="107"/>
        <v>0.316198015440575</v>
      </c>
      <c r="Q117" s="15">
        <f t="shared" si="108"/>
        <v>0.0916974244777666</v>
      </c>
      <c r="R117" s="11">
        <f t="shared" si="109"/>
        <v>0.87929595</v>
      </c>
      <c r="S117" s="16">
        <f t="shared" si="110"/>
        <v>0.104285052692176</v>
      </c>
      <c r="T117" s="3">
        <v>0.27</v>
      </c>
      <c r="U117" s="17">
        <f t="shared" si="111"/>
        <v>0.0281569642268874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0.231870898149284</v>
      </c>
      <c r="AC117" s="24">
        <f t="shared" si="113"/>
        <v>11.2298333333333</v>
      </c>
      <c r="AD117" s="1">
        <f t="shared" si="114"/>
        <v>0.29</v>
      </c>
      <c r="AE117" s="25">
        <f t="shared" si="115"/>
        <v>22.0616666666667</v>
      </c>
      <c r="AF117" s="1">
        <f t="shared" si="116"/>
        <v>574457.459818346</v>
      </c>
    </row>
    <row r="118" s="1" customFormat="1" spans="1:33">
      <c r="A118" s="6"/>
      <c r="B118" s="6"/>
      <c r="C118" s="9">
        <v>11</v>
      </c>
      <c r="D118" s="10">
        <v>6.74053333333333</v>
      </c>
      <c r="E118" s="12">
        <f t="shared" si="117"/>
        <v>13.6885806451613</v>
      </c>
      <c r="F118" s="9" t="s">
        <v>111</v>
      </c>
      <c r="G118" s="6">
        <v>12</v>
      </c>
      <c r="H118" s="11">
        <f t="shared" si="102"/>
        <v>6.74053333333333</v>
      </c>
      <c r="I118" s="11">
        <f t="shared" si="103"/>
        <v>279.890533333333</v>
      </c>
      <c r="J118" s="11">
        <f t="shared" si="104"/>
        <v>0.0411179978464144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8"/>
        <v>6.02689581237905</v>
      </c>
      <c r="P118" s="11">
        <f t="shared" si="107"/>
        <v>0.247813889033966</v>
      </c>
      <c r="Q118" s="15">
        <f t="shared" si="108"/>
        <v>0.07186602781985</v>
      </c>
      <c r="R118" s="11">
        <f t="shared" si="109"/>
        <v>0.87929595</v>
      </c>
      <c r="S118" s="16">
        <f t="shared" si="110"/>
        <v>0.0817313304125306</v>
      </c>
      <c r="T118" s="3">
        <v>0.27</v>
      </c>
      <c r="U118" s="17">
        <f t="shared" si="111"/>
        <v>0.0220674592113833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0.230687707324772</v>
      </c>
      <c r="AC118" s="24">
        <f t="shared" si="113"/>
        <v>11.2298333333333</v>
      </c>
      <c r="AD118" s="1">
        <f t="shared" si="114"/>
        <v>0.29</v>
      </c>
      <c r="AE118" s="25">
        <f t="shared" si="115"/>
        <v>22.0616666666667</v>
      </c>
      <c r="AF118" s="1">
        <f t="shared" si="116"/>
        <v>571526.118278916</v>
      </c>
      <c r="AG118" s="1">
        <f>SUM(AF107:AF118)</f>
        <v>8200235.41811896</v>
      </c>
    </row>
    <row r="119" s="1" customFormat="1" spans="1:46">
      <c r="A119" s="6"/>
      <c r="B119" s="6"/>
      <c r="C119" s="9">
        <v>12</v>
      </c>
      <c r="D119" s="10">
        <v>-2.56583870967742</v>
      </c>
      <c r="E119" s="12">
        <f t="shared" si="117"/>
        <v>6.74053333333333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v>625.464</v>
      </c>
      <c r="C123" s="9" t="s">
        <v>108</v>
      </c>
      <c r="D123" s="29">
        <v>-1.58</v>
      </c>
      <c r="E123" s="9"/>
      <c r="F123" s="9"/>
      <c r="G123" s="6">
        <v>1</v>
      </c>
      <c r="H123" s="11">
        <f t="shared" ref="H123:H134" si="119">E124</f>
        <v>-1.58</v>
      </c>
      <c r="I123" s="11">
        <f t="shared" ref="I123:I134" si="120">H123+273.15</f>
        <v>271.57</v>
      </c>
      <c r="J123" s="11">
        <f t="shared" ref="J123:J134" si="121">EXP(($C$18*(I123-$C$16))/($C$19*I123*$C$16))</f>
        <v>0.0141624468466164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0.00738175054539339</v>
      </c>
      <c r="Q123" s="15">
        <f t="shared" ref="Q123:Q134" si="125">P123*$B$125</f>
        <v>0.00191925514180228</v>
      </c>
      <c r="R123" s="11">
        <f t="shared" ref="R123:R134" si="126">L123*$B$125</f>
        <v>0.1355172</v>
      </c>
      <c r="S123" s="16">
        <f t="shared" ref="S123:S134" si="127">Q123/R123</f>
        <v>0.0141624468466164</v>
      </c>
      <c r="T123" s="3">
        <v>0.01</v>
      </c>
      <c r="U123" s="17">
        <f t="shared" ref="U123:U134" si="128">S123*T123</f>
        <v>0.000141624468466164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0.00563162446846616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4.26109938508396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-1.4748064516129</v>
      </c>
      <c r="E124" s="12">
        <f t="shared" ref="E124:E135" si="135">D123</f>
        <v>-1.58</v>
      </c>
      <c r="F124" s="9" t="s">
        <v>109</v>
      </c>
      <c r="G124" s="6">
        <v>2</v>
      </c>
      <c r="H124" s="11">
        <f t="shared" si="119"/>
        <v>-1.4748064516129</v>
      </c>
      <c r="I124" s="11">
        <f t="shared" si="120"/>
        <v>271.675193548387</v>
      </c>
      <c r="J124" s="11">
        <f t="shared" si="121"/>
        <v>0.014360430555919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1.03505824945461</v>
      </c>
      <c r="P124" s="11">
        <f t="shared" si="124"/>
        <v>0.014863882112624</v>
      </c>
      <c r="Q124" s="15">
        <f t="shared" si="125"/>
        <v>0.00386460934928224</v>
      </c>
      <c r="R124" s="11">
        <f t="shared" si="126"/>
        <v>0.1355172</v>
      </c>
      <c r="S124" s="16">
        <f t="shared" si="127"/>
        <v>0.0285174822773953</v>
      </c>
      <c r="T124" s="3">
        <v>0.01</v>
      </c>
      <c r="U124" s="17">
        <f t="shared" si="128"/>
        <v>0.000285174822773953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0.00577517482277395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4.36971499500159</v>
      </c>
    </row>
    <row r="125" s="1" customFormat="1" spans="1:50">
      <c r="A125" s="6" t="s">
        <v>72</v>
      </c>
      <c r="B125" s="6">
        <v>0.26</v>
      </c>
      <c r="C125" s="9">
        <v>2</v>
      </c>
      <c r="D125" s="10">
        <v>1.70948275862069</v>
      </c>
      <c r="E125" s="12">
        <f t="shared" si="135"/>
        <v>-1.4748064516129</v>
      </c>
      <c r="F125" s="9" t="s">
        <v>109</v>
      </c>
      <c r="G125" s="6">
        <v>3</v>
      </c>
      <c r="H125" s="11">
        <f t="shared" si="119"/>
        <v>1.70948275862069</v>
      </c>
      <c r="I125" s="11">
        <f t="shared" si="120"/>
        <v>274.859482758621</v>
      </c>
      <c r="J125" s="11">
        <f t="shared" si="121"/>
        <v>0.021751578119503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1.54141436734198</v>
      </c>
      <c r="P125" s="11">
        <f t="shared" si="124"/>
        <v>0.0335281950257634</v>
      </c>
      <c r="Q125" s="15">
        <f t="shared" si="125"/>
        <v>0.00871733070669848</v>
      </c>
      <c r="R125" s="11">
        <f t="shared" si="126"/>
        <v>0.1355172</v>
      </c>
      <c r="S125" s="16">
        <f t="shared" si="127"/>
        <v>0.0643263785460331</v>
      </c>
      <c r="T125" s="3">
        <v>0.01</v>
      </c>
      <c r="U125" s="17">
        <f t="shared" si="128"/>
        <v>0.000643263785460331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0.00613326378546033</v>
      </c>
      <c r="AU125" s="24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4.640658604124</v>
      </c>
    </row>
    <row r="126" s="1" customFormat="1" spans="1:50">
      <c r="A126" s="6"/>
      <c r="B126" s="6"/>
      <c r="C126" s="9">
        <v>3</v>
      </c>
      <c r="D126" s="10">
        <v>9.26625806451613</v>
      </c>
      <c r="E126" s="12">
        <f t="shared" si="135"/>
        <v>1.70948275862069</v>
      </c>
      <c r="F126" s="9" t="s">
        <v>109</v>
      </c>
      <c r="G126" s="6">
        <v>4</v>
      </c>
      <c r="H126" s="11">
        <f t="shared" si="119"/>
        <v>9.26625806451613</v>
      </c>
      <c r="I126" s="11">
        <f t="shared" si="120"/>
        <v>282.416258064516</v>
      </c>
      <c r="J126" s="11">
        <f t="shared" si="121"/>
        <v>0.056123971795811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2.02910617231622</v>
      </c>
      <c r="P126" s="11">
        <f t="shared" si="124"/>
        <v>0.113881497585782</v>
      </c>
      <c r="Q126" s="15">
        <f t="shared" si="125"/>
        <v>0.0296091893723032</v>
      </c>
      <c r="R126" s="11">
        <f t="shared" si="126"/>
        <v>0.1355172</v>
      </c>
      <c r="S126" s="16">
        <f t="shared" si="127"/>
        <v>0.218490268189597</v>
      </c>
      <c r="T126" s="3">
        <v>0.01</v>
      </c>
      <c r="U126" s="17">
        <f t="shared" si="128"/>
        <v>0.00218490268189597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0.00767490268189597</v>
      </c>
      <c r="AU126" s="24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5.8071207129536</v>
      </c>
    </row>
    <row r="127" s="1" customFormat="1" spans="1:50">
      <c r="A127" s="6"/>
      <c r="B127" s="6"/>
      <c r="C127" s="9">
        <v>4</v>
      </c>
      <c r="D127" s="10">
        <v>15.3476</v>
      </c>
      <c r="E127" s="12">
        <f t="shared" si="135"/>
        <v>9.26625806451613</v>
      </c>
      <c r="F127" s="9" t="s">
        <v>109</v>
      </c>
      <c r="G127" s="6">
        <v>5</v>
      </c>
      <c r="H127" s="11">
        <f t="shared" si="119"/>
        <v>15.3476</v>
      </c>
      <c r="I127" s="11">
        <f t="shared" si="120"/>
        <v>288.4976</v>
      </c>
      <c r="J127" s="11">
        <f t="shared" si="121"/>
        <v>0.11608353886272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1.81946344099392</v>
      </c>
      <c r="O127" s="11">
        <f t="shared" si="136"/>
        <v>0.616981233736522</v>
      </c>
      <c r="P127" s="11">
        <f t="shared" si="124"/>
        <v>0.0716213650240224</v>
      </c>
      <c r="Q127" s="15">
        <f t="shared" si="125"/>
        <v>0.0186215549062458</v>
      </c>
      <c r="R127" s="11">
        <f t="shared" si="126"/>
        <v>0.1355172</v>
      </c>
      <c r="S127" s="16">
        <f t="shared" si="127"/>
        <v>0.13741100691459</v>
      </c>
      <c r="T127" s="3">
        <v>0.01</v>
      </c>
      <c r="U127" s="17">
        <f t="shared" si="128"/>
        <v>0.0013741100691459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0.0113241100691459</v>
      </c>
      <c r="AU127" s="24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8.56824859726539</v>
      </c>
    </row>
    <row r="128" s="1" customFormat="1" spans="1:50">
      <c r="A128" s="6"/>
      <c r="B128" s="6"/>
      <c r="C128" s="9">
        <v>5</v>
      </c>
      <c r="D128" s="10">
        <v>20.8012580645161</v>
      </c>
      <c r="E128" s="12">
        <f t="shared" si="135"/>
        <v>15.3476</v>
      </c>
      <c r="F128" s="9" t="s">
        <v>111</v>
      </c>
      <c r="G128" s="6">
        <v>6</v>
      </c>
      <c r="H128" s="11">
        <f t="shared" si="119"/>
        <v>20.8012580645161</v>
      </c>
      <c r="I128" s="11">
        <f t="shared" si="120"/>
        <v>293.951258064516</v>
      </c>
      <c r="J128" s="11">
        <f t="shared" si="121"/>
        <v>0.217124577331172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1.0665798687125</v>
      </c>
      <c r="P128" s="11">
        <f t="shared" si="124"/>
        <v>0.231580703184139</v>
      </c>
      <c r="Q128" s="15">
        <f t="shared" si="125"/>
        <v>0.0602109828278761</v>
      </c>
      <c r="R128" s="11">
        <f t="shared" si="126"/>
        <v>0.1355172</v>
      </c>
      <c r="S128" s="16">
        <f t="shared" si="127"/>
        <v>0.444305098008785</v>
      </c>
      <c r="T128" s="3">
        <v>0.01</v>
      </c>
      <c r="U128" s="17">
        <f t="shared" si="128"/>
        <v>0.00444305098008785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0.0143930509800878</v>
      </c>
      <c r="AU128" s="24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10.8903249895564</v>
      </c>
    </row>
    <row r="129" s="1" customFormat="1" spans="1:50">
      <c r="A129" s="6"/>
      <c r="B129" s="6"/>
      <c r="C129" s="9">
        <v>6</v>
      </c>
      <c r="D129" s="10">
        <v>26.5533333333333</v>
      </c>
      <c r="E129" s="12">
        <f t="shared" si="135"/>
        <v>20.8012580645161</v>
      </c>
      <c r="F129" s="9" t="s">
        <v>109</v>
      </c>
      <c r="G129" s="6">
        <v>7</v>
      </c>
      <c r="H129" s="11">
        <f t="shared" si="119"/>
        <v>26.5533333333333</v>
      </c>
      <c r="I129" s="11">
        <f t="shared" si="120"/>
        <v>299.703333333333</v>
      </c>
      <c r="J129" s="11">
        <f t="shared" si="121"/>
        <v>0.410018522342748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1.35621916552836</v>
      </c>
      <c r="P129" s="11">
        <f t="shared" si="124"/>
        <v>0.556074978222854</v>
      </c>
      <c r="Q129" s="15">
        <f t="shared" si="125"/>
        <v>0.144579494337942</v>
      </c>
      <c r="R129" s="11">
        <f t="shared" si="126"/>
        <v>0.1355172</v>
      </c>
      <c r="S129" s="16">
        <f t="shared" si="127"/>
        <v>1.06687191248005</v>
      </c>
      <c r="T129" s="3">
        <v>0.01</v>
      </c>
      <c r="U129" s="17">
        <f t="shared" si="128"/>
        <v>0.0106687191248005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0.0206187191248005</v>
      </c>
      <c r="AU129" s="24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15.6009002155351</v>
      </c>
    </row>
    <row r="130" s="1" customFormat="1" spans="1:50">
      <c r="A130" s="6"/>
      <c r="B130" s="6"/>
      <c r="C130" s="9">
        <v>7</v>
      </c>
      <c r="D130" s="10">
        <v>27.2261935483871</v>
      </c>
      <c r="E130" s="12">
        <f t="shared" si="135"/>
        <v>26.5533333333333</v>
      </c>
      <c r="F130" s="9" t="s">
        <v>109</v>
      </c>
      <c r="G130" s="6">
        <v>8</v>
      </c>
      <c r="H130" s="11">
        <f t="shared" si="119"/>
        <v>27.2261935483871</v>
      </c>
      <c r="I130" s="11">
        <f t="shared" si="120"/>
        <v>300.376193548387</v>
      </c>
      <c r="J130" s="11">
        <f t="shared" si="121"/>
        <v>0.440970313097379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1.32136418730551</v>
      </c>
      <c r="P130" s="11">
        <f t="shared" si="124"/>
        <v>0.582682379391773</v>
      </c>
      <c r="Q130" s="15">
        <f t="shared" si="125"/>
        <v>0.151497418641861</v>
      </c>
      <c r="R130" s="11">
        <f t="shared" si="126"/>
        <v>0.1355172</v>
      </c>
      <c r="S130" s="16">
        <f t="shared" si="127"/>
        <v>1.11792022445757</v>
      </c>
      <c r="T130" s="3">
        <v>0.01</v>
      </c>
      <c r="U130" s="17">
        <f t="shared" si="128"/>
        <v>0.0111792022445757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0.0211292022445757</v>
      </c>
      <c r="AU130" s="24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15.9871509891706</v>
      </c>
    </row>
    <row r="131" s="1" customFormat="1" spans="1:50">
      <c r="A131" s="6"/>
      <c r="B131" s="6"/>
      <c r="C131" s="9">
        <v>8</v>
      </c>
      <c r="D131" s="10">
        <v>26.6806774193548</v>
      </c>
      <c r="E131" s="12">
        <f t="shared" si="135"/>
        <v>27.2261935483871</v>
      </c>
      <c r="F131" s="9" t="s">
        <v>109</v>
      </c>
      <c r="G131" s="6">
        <v>9</v>
      </c>
      <c r="H131" s="11">
        <f t="shared" si="119"/>
        <v>26.6806774193548</v>
      </c>
      <c r="I131" s="11">
        <f t="shared" si="120"/>
        <v>299.830677419355</v>
      </c>
      <c r="J131" s="11">
        <f t="shared" si="121"/>
        <v>0.415715310886616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1.25990180791373</v>
      </c>
      <c r="P131" s="11">
        <f t="shared" si="124"/>
        <v>0.523760471763467</v>
      </c>
      <c r="Q131" s="15">
        <f t="shared" si="125"/>
        <v>0.136177722658501</v>
      </c>
      <c r="R131" s="11">
        <f t="shared" si="126"/>
        <v>0.1355172</v>
      </c>
      <c r="S131" s="16">
        <f t="shared" si="127"/>
        <v>1.00487408726347</v>
      </c>
      <c r="T131" s="3">
        <v>0.01</v>
      </c>
      <c r="U131" s="17">
        <f t="shared" si="128"/>
        <v>0.0100487408726347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0.0199987408726347</v>
      </c>
      <c r="AU131" s="24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15.1318012967663</v>
      </c>
    </row>
    <row r="132" s="1" customFormat="1" spans="1:50">
      <c r="A132" s="6"/>
      <c r="B132" s="6"/>
      <c r="C132" s="9">
        <v>9</v>
      </c>
      <c r="D132" s="10">
        <v>21.5866666666667</v>
      </c>
      <c r="E132" s="12">
        <f t="shared" si="135"/>
        <v>26.6806774193548</v>
      </c>
      <c r="F132" s="9" t="s">
        <v>109</v>
      </c>
      <c r="G132" s="6">
        <v>10</v>
      </c>
      <c r="H132" s="11">
        <f t="shared" si="119"/>
        <v>21.5866666666667</v>
      </c>
      <c r="I132" s="11">
        <f t="shared" si="120"/>
        <v>294.736666666667</v>
      </c>
      <c r="J132" s="11">
        <f t="shared" si="121"/>
        <v>0.237160944573354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1.25736133615027</v>
      </c>
      <c r="P132" s="11">
        <f t="shared" si="124"/>
        <v>0.298197002151412</v>
      </c>
      <c r="Q132" s="15">
        <f t="shared" si="125"/>
        <v>0.0775312205593671</v>
      </c>
      <c r="R132" s="11">
        <f t="shared" si="126"/>
        <v>0.1355172</v>
      </c>
      <c r="S132" s="16">
        <f t="shared" si="127"/>
        <v>0.572113507063067</v>
      </c>
      <c r="T132" s="3">
        <v>0.01</v>
      </c>
      <c r="U132" s="17">
        <f t="shared" si="128"/>
        <v>0.00572113507063067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0.0131711350706307</v>
      </c>
      <c r="AU132" s="24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9.96577734623133</v>
      </c>
    </row>
    <row r="133" s="1" customFormat="1" spans="1:50">
      <c r="A133" s="6"/>
      <c r="B133" s="6"/>
      <c r="C133" s="9">
        <v>10</v>
      </c>
      <c r="D133" s="10">
        <v>13.6885806451613</v>
      </c>
      <c r="E133" s="12">
        <f t="shared" si="135"/>
        <v>21.5866666666667</v>
      </c>
      <c r="F133" s="9" t="s">
        <v>109</v>
      </c>
      <c r="G133" s="6">
        <v>11</v>
      </c>
      <c r="H133" s="11">
        <f t="shared" si="119"/>
        <v>13.6885806451613</v>
      </c>
      <c r="I133" s="11">
        <f t="shared" si="120"/>
        <v>286.838580645161</v>
      </c>
      <c r="J133" s="11">
        <f t="shared" si="121"/>
        <v>0.0954981297059559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0.911206117298912</v>
      </c>
      <c r="O133" s="11">
        <f t="shared" si="136"/>
        <v>0.569178216699943</v>
      </c>
      <c r="P133" s="11">
        <f t="shared" si="124"/>
        <v>0.0543554551642158</v>
      </c>
      <c r="Q133" s="15">
        <f t="shared" si="125"/>
        <v>0.0141324183426961</v>
      </c>
      <c r="R133" s="11">
        <f t="shared" si="126"/>
        <v>0.1355172</v>
      </c>
      <c r="S133" s="16">
        <f t="shared" si="127"/>
        <v>0.104285052692176</v>
      </c>
      <c r="T133" s="3">
        <v>0.01</v>
      </c>
      <c r="U133" s="17">
        <f t="shared" si="128"/>
        <v>0.00104285052692176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0.00653285052692176</v>
      </c>
      <c r="AU133" s="24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4.94300099713387</v>
      </c>
    </row>
    <row r="134" s="1" customFormat="1" spans="1:51">
      <c r="A134" s="6"/>
      <c r="B134" s="6"/>
      <c r="C134" s="9">
        <v>11</v>
      </c>
      <c r="D134" s="10">
        <v>6.74053333333333</v>
      </c>
      <c r="E134" s="12">
        <f t="shared" si="135"/>
        <v>13.6885806451613</v>
      </c>
      <c r="F134" s="9" t="s">
        <v>111</v>
      </c>
      <c r="G134" s="6">
        <v>12</v>
      </c>
      <c r="H134" s="11">
        <f t="shared" si="119"/>
        <v>6.74053333333333</v>
      </c>
      <c r="I134" s="11">
        <f t="shared" si="120"/>
        <v>279.890533333333</v>
      </c>
      <c r="J134" s="11">
        <f t="shared" si="121"/>
        <v>0.0411179978464144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1.03604276153573</v>
      </c>
      <c r="P134" s="11">
        <f t="shared" si="124"/>
        <v>0.0426000040376192</v>
      </c>
      <c r="Q134" s="15">
        <f t="shared" si="125"/>
        <v>0.011076001049781</v>
      </c>
      <c r="R134" s="11">
        <f t="shared" si="126"/>
        <v>0.1355172</v>
      </c>
      <c r="S134" s="16">
        <f t="shared" si="127"/>
        <v>0.0817313304125307</v>
      </c>
      <c r="T134" s="3">
        <v>0.01</v>
      </c>
      <c r="U134" s="17">
        <f t="shared" si="128"/>
        <v>0.000817313304125307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0.00630731330412531</v>
      </c>
      <c r="AU134" s="24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4.77235103161277</v>
      </c>
      <c r="AY134" s="1">
        <f>SUM(AX123:AX134)</f>
        <v>104.938149160435</v>
      </c>
    </row>
    <row r="135" s="1" customFormat="1" spans="1:46">
      <c r="A135" s="6"/>
      <c r="B135" s="6"/>
      <c r="C135" s="9">
        <v>12</v>
      </c>
      <c r="D135" s="10">
        <v>-2.56583870967742</v>
      </c>
      <c r="E135" s="12">
        <f t="shared" si="135"/>
        <v>6.74053333333333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v>341.64</v>
      </c>
      <c r="C139" s="9" t="s">
        <v>108</v>
      </c>
      <c r="D139" s="29">
        <v>-1.58</v>
      </c>
      <c r="E139" s="9"/>
      <c r="F139" s="9"/>
      <c r="G139" s="6">
        <v>1</v>
      </c>
      <c r="H139" s="11">
        <f t="shared" ref="H139:H150" si="138">E140</f>
        <v>-1.58</v>
      </c>
      <c r="I139" s="11">
        <f t="shared" ref="I139:I150" si="139">H139+273.15</f>
        <v>271.57</v>
      </c>
      <c r="J139" s="11">
        <f t="shared" ref="J139:J150" si="140">EXP(($C$18*(I139-$C$16))/($C$19*I139*$C$16))</f>
        <v>0.0141624468466164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0.00403204861723168</v>
      </c>
      <c r="Q139" s="15">
        <f t="shared" ref="Q139:Q150" si="144">P139*$B$125</f>
        <v>0.00104833264048024</v>
      </c>
      <c r="R139" s="11">
        <f t="shared" ref="R139:R150" si="145">L139*$B$125</f>
        <v>0.074022</v>
      </c>
      <c r="S139" s="16">
        <f t="shared" ref="S139:S150" si="146">Q139/R139</f>
        <v>0.0141624468466164</v>
      </c>
      <c r="T139" s="3">
        <v>0.01</v>
      </c>
      <c r="U139" s="17">
        <f t="shared" ref="U139:U150" si="147">S139*T139</f>
        <v>0.000141624468466164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0.00563162446846616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0.0833333333333333</v>
      </c>
      <c r="AX139" s="1">
        <f t="shared" ref="AX139:AX150" si="153">AW139*10000*AV139*0.67*AU139*AT139</f>
        <v>23.2749126076015</v>
      </c>
      <c r="AZ139" s="2">
        <f>$E$12/12</f>
        <v>0</v>
      </c>
      <c r="BA139" s="1">
        <f t="shared" ref="BA139:BA150" si="154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-1.4748064516129</v>
      </c>
      <c r="E140" s="12">
        <f t="shared" ref="E140:E151" si="155">D139</f>
        <v>-1.58</v>
      </c>
      <c r="F140" s="9" t="s">
        <v>109</v>
      </c>
      <c r="G140" s="6">
        <v>2</v>
      </c>
      <c r="H140" s="11">
        <f t="shared" si="138"/>
        <v>-1.4748064516129</v>
      </c>
      <c r="I140" s="11">
        <f t="shared" si="139"/>
        <v>271.675193548387</v>
      </c>
      <c r="J140" s="11">
        <f t="shared" si="140"/>
        <v>0.014360430555919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0.565367951382768</v>
      </c>
      <c r="P140" s="11">
        <f t="shared" si="143"/>
        <v>0.00811892720437445</v>
      </c>
      <c r="Q140" s="15">
        <f t="shared" si="144"/>
        <v>0.00211092107313736</v>
      </c>
      <c r="R140" s="11">
        <f t="shared" si="145"/>
        <v>0.074022</v>
      </c>
      <c r="S140" s="16">
        <f t="shared" si="146"/>
        <v>0.0285174822773953</v>
      </c>
      <c r="T140" s="3">
        <v>0.01</v>
      </c>
      <c r="U140" s="17">
        <f t="shared" si="147"/>
        <v>0.000285174822773953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0.00577517482277395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0.0833333333333333</v>
      </c>
      <c r="AX140" s="1">
        <f t="shared" si="153"/>
        <v>23.8681911491684</v>
      </c>
      <c r="AZ140" s="2">
        <f t="shared" ref="AZ140:AZ150" si="158">$E$12/12</f>
        <v>0</v>
      </c>
      <c r="BA140" s="1">
        <f t="shared" si="154"/>
        <v>0</v>
      </c>
    </row>
    <row r="141" s="1" customFormat="1" spans="1:53">
      <c r="A141" s="6" t="s">
        <v>72</v>
      </c>
      <c r="B141" s="6">
        <v>0.26</v>
      </c>
      <c r="C141" s="9">
        <v>2</v>
      </c>
      <c r="D141" s="10">
        <v>1.70948275862069</v>
      </c>
      <c r="E141" s="12">
        <f t="shared" si="155"/>
        <v>-1.4748064516129</v>
      </c>
      <c r="F141" s="9" t="s">
        <v>109</v>
      </c>
      <c r="G141" s="6">
        <v>3</v>
      </c>
      <c r="H141" s="11">
        <f t="shared" si="138"/>
        <v>1.70948275862069</v>
      </c>
      <c r="I141" s="11">
        <f t="shared" si="139"/>
        <v>274.859482758621</v>
      </c>
      <c r="J141" s="11">
        <f t="shared" si="140"/>
        <v>0.021751578119503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0.841949024178394</v>
      </c>
      <c r="P141" s="11">
        <f t="shared" si="143"/>
        <v>0.0183137199720556</v>
      </c>
      <c r="Q141" s="15">
        <f t="shared" si="144"/>
        <v>0.00476156719273446</v>
      </c>
      <c r="R141" s="11">
        <f t="shared" si="145"/>
        <v>0.074022</v>
      </c>
      <c r="S141" s="16">
        <f t="shared" si="146"/>
        <v>0.0643263785460331</v>
      </c>
      <c r="T141" s="3">
        <v>0.01</v>
      </c>
      <c r="U141" s="17">
        <f t="shared" si="147"/>
        <v>0.000643263785460331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0.00613326378546033</v>
      </c>
      <c r="AU141" s="24">
        <f t="shared" si="151"/>
        <v>28.47</v>
      </c>
      <c r="AV141" s="1">
        <f t="shared" si="152"/>
        <v>0.26</v>
      </c>
      <c r="AW141" s="2">
        <f t="shared" si="157"/>
        <v>0.0833333333333333</v>
      </c>
      <c r="AX141" s="1">
        <f t="shared" si="153"/>
        <v>25.3481352326101</v>
      </c>
      <c r="AZ141" s="2">
        <f t="shared" si="158"/>
        <v>0</v>
      </c>
      <c r="BA141" s="1">
        <f t="shared" si="154"/>
        <v>0</v>
      </c>
    </row>
    <row r="142" s="1" customFormat="1" spans="1:53">
      <c r="A142" s="6"/>
      <c r="B142" s="6"/>
      <c r="C142" s="9">
        <v>3</v>
      </c>
      <c r="D142" s="10">
        <v>9.26625806451613</v>
      </c>
      <c r="E142" s="12">
        <f t="shared" si="155"/>
        <v>1.70948275862069</v>
      </c>
      <c r="F142" s="9" t="s">
        <v>109</v>
      </c>
      <c r="G142" s="6">
        <v>4</v>
      </c>
      <c r="H142" s="11">
        <f t="shared" si="138"/>
        <v>9.26625806451613</v>
      </c>
      <c r="I142" s="11">
        <f t="shared" si="139"/>
        <v>282.416258064516</v>
      </c>
      <c r="J142" s="11">
        <f t="shared" si="140"/>
        <v>0.056123971795811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1.10833530420634</v>
      </c>
      <c r="P142" s="11">
        <f t="shared" si="143"/>
        <v>0.0622041793535782</v>
      </c>
      <c r="Q142" s="15">
        <f t="shared" si="144"/>
        <v>0.0161730866319303</v>
      </c>
      <c r="R142" s="11">
        <f t="shared" si="145"/>
        <v>0.074022</v>
      </c>
      <c r="S142" s="16">
        <f t="shared" si="146"/>
        <v>0.218490268189597</v>
      </c>
      <c r="T142" s="3">
        <v>0.01</v>
      </c>
      <c r="U142" s="17">
        <f t="shared" si="147"/>
        <v>0.00218490268189597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0.00767490268189597</v>
      </c>
      <c r="AU142" s="24">
        <f t="shared" si="151"/>
        <v>28.47</v>
      </c>
      <c r="AV142" s="1">
        <f t="shared" si="152"/>
        <v>0.26</v>
      </c>
      <c r="AW142" s="2">
        <f t="shared" si="157"/>
        <v>0.0833333333333333</v>
      </c>
      <c r="AX142" s="1">
        <f t="shared" si="153"/>
        <v>31.7195669194944</v>
      </c>
      <c r="AZ142" s="2">
        <f t="shared" si="158"/>
        <v>0</v>
      </c>
      <c r="BA142" s="1">
        <f t="shared" si="154"/>
        <v>0</v>
      </c>
    </row>
    <row r="143" s="1" customFormat="1" spans="1:53">
      <c r="A143" s="6"/>
      <c r="B143" s="6"/>
      <c r="C143" s="9">
        <v>4</v>
      </c>
      <c r="D143" s="10">
        <v>15.3476</v>
      </c>
      <c r="E143" s="12">
        <f t="shared" si="155"/>
        <v>9.26625806451613</v>
      </c>
      <c r="F143" s="9" t="s">
        <v>109</v>
      </c>
      <c r="G143" s="6">
        <v>5</v>
      </c>
      <c r="H143" s="11">
        <f t="shared" si="138"/>
        <v>15.3476</v>
      </c>
      <c r="I143" s="11">
        <f t="shared" si="139"/>
        <v>288.4976</v>
      </c>
      <c r="J143" s="11">
        <f t="shared" si="140"/>
        <v>0.11608353886272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0.993824568610122</v>
      </c>
      <c r="O143" s="11">
        <f t="shared" si="156"/>
        <v>0.337006556242638</v>
      </c>
      <c r="P143" s="11">
        <f t="shared" si="143"/>
        <v>0.0391209136685837</v>
      </c>
      <c r="Q143" s="15">
        <f t="shared" si="144"/>
        <v>0.0101714375538318</v>
      </c>
      <c r="R143" s="11">
        <f t="shared" si="145"/>
        <v>0.074022</v>
      </c>
      <c r="S143" s="16">
        <f t="shared" si="146"/>
        <v>0.13741100691459</v>
      </c>
      <c r="T143" s="3">
        <v>0.01</v>
      </c>
      <c r="U143" s="17">
        <f t="shared" si="147"/>
        <v>0.0013741100691459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0.0113241100691459</v>
      </c>
      <c r="AU143" s="24">
        <f t="shared" si="151"/>
        <v>28.47</v>
      </c>
      <c r="AV143" s="1">
        <f t="shared" si="152"/>
        <v>0.26</v>
      </c>
      <c r="AW143" s="2">
        <f t="shared" si="157"/>
        <v>0.0833333333333333</v>
      </c>
      <c r="AX143" s="1">
        <f t="shared" si="153"/>
        <v>46.8013578842227</v>
      </c>
      <c r="AZ143" s="2">
        <f t="shared" si="158"/>
        <v>0</v>
      </c>
      <c r="BA143" s="1">
        <f t="shared" si="154"/>
        <v>0</v>
      </c>
    </row>
    <row r="144" s="1" customFormat="1" spans="1:53">
      <c r="A144" s="6"/>
      <c r="B144" s="6"/>
      <c r="C144" s="9">
        <v>5</v>
      </c>
      <c r="D144" s="10">
        <v>20.8012580645161</v>
      </c>
      <c r="E144" s="12">
        <f t="shared" si="155"/>
        <v>15.3476</v>
      </c>
      <c r="F144" s="9" t="s">
        <v>111</v>
      </c>
      <c r="G144" s="6">
        <v>6</v>
      </c>
      <c r="H144" s="11">
        <f t="shared" si="138"/>
        <v>20.8012580645161</v>
      </c>
      <c r="I144" s="11">
        <f t="shared" si="139"/>
        <v>293.951258064516</v>
      </c>
      <c r="J144" s="11">
        <f t="shared" si="140"/>
        <v>0.217124577331172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0.582585642574054</v>
      </c>
      <c r="P144" s="11">
        <f t="shared" si="143"/>
        <v>0.126493661403101</v>
      </c>
      <c r="Q144" s="15">
        <f t="shared" si="144"/>
        <v>0.0328883519648063</v>
      </c>
      <c r="R144" s="11">
        <f t="shared" si="145"/>
        <v>0.074022</v>
      </c>
      <c r="S144" s="16">
        <f t="shared" si="146"/>
        <v>0.444305098008785</v>
      </c>
      <c r="T144" s="3">
        <v>0.01</v>
      </c>
      <c r="U144" s="17">
        <f t="shared" si="147"/>
        <v>0.00444305098008785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0.0143930509800879</v>
      </c>
      <c r="AU144" s="24">
        <f t="shared" si="151"/>
        <v>28.47</v>
      </c>
      <c r="AV144" s="1">
        <f t="shared" si="152"/>
        <v>0.26</v>
      </c>
      <c r="AW144" s="2">
        <f t="shared" si="157"/>
        <v>0.0833333333333333</v>
      </c>
      <c r="AX144" s="1">
        <f t="shared" si="153"/>
        <v>59.4849684303502</v>
      </c>
      <c r="AZ144" s="2">
        <f t="shared" si="158"/>
        <v>0</v>
      </c>
      <c r="BA144" s="1">
        <f t="shared" si="154"/>
        <v>0</v>
      </c>
    </row>
    <row r="145" s="1" customFormat="1" spans="1:53">
      <c r="A145" s="6"/>
      <c r="B145" s="6"/>
      <c r="C145" s="9">
        <v>6</v>
      </c>
      <c r="D145" s="10">
        <v>26.5533333333333</v>
      </c>
      <c r="E145" s="12">
        <f t="shared" si="155"/>
        <v>20.8012580645161</v>
      </c>
      <c r="F145" s="9" t="s">
        <v>109</v>
      </c>
      <c r="G145" s="6">
        <v>7</v>
      </c>
      <c r="H145" s="11">
        <f t="shared" si="138"/>
        <v>26.5533333333333</v>
      </c>
      <c r="I145" s="11">
        <f t="shared" si="139"/>
        <v>299.703333333333</v>
      </c>
      <c r="J145" s="11">
        <f t="shared" si="140"/>
        <v>0.410018522342748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0.740791981170953</v>
      </c>
      <c r="P145" s="11">
        <f t="shared" si="143"/>
        <v>0.303738433483071</v>
      </c>
      <c r="Q145" s="15">
        <f t="shared" si="144"/>
        <v>0.0789719927055986</v>
      </c>
      <c r="R145" s="11">
        <f t="shared" si="145"/>
        <v>0.074022</v>
      </c>
      <c r="S145" s="16">
        <f t="shared" si="146"/>
        <v>1.06687191248005</v>
      </c>
      <c r="T145" s="3">
        <v>0.01</v>
      </c>
      <c r="U145" s="17">
        <f t="shared" si="147"/>
        <v>0.0106687191248005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0.0206187191248005</v>
      </c>
      <c r="AU145" s="24">
        <f t="shared" si="151"/>
        <v>28.47</v>
      </c>
      <c r="AV145" s="1">
        <f t="shared" si="152"/>
        <v>0.26</v>
      </c>
      <c r="AW145" s="2">
        <f t="shared" si="157"/>
        <v>0.0833333333333333</v>
      </c>
      <c r="AX145" s="1">
        <f t="shared" si="153"/>
        <v>85.2150011772925</v>
      </c>
      <c r="AZ145" s="2">
        <f t="shared" si="158"/>
        <v>0</v>
      </c>
      <c r="BA145" s="1">
        <f t="shared" si="154"/>
        <v>0</v>
      </c>
    </row>
    <row r="146" s="1" customFormat="1" spans="1:53">
      <c r="A146" s="6"/>
      <c r="B146" s="6"/>
      <c r="C146" s="9">
        <v>7</v>
      </c>
      <c r="D146" s="10">
        <v>27.2261935483871</v>
      </c>
      <c r="E146" s="12">
        <f t="shared" si="155"/>
        <v>26.5533333333333</v>
      </c>
      <c r="F146" s="9" t="s">
        <v>109</v>
      </c>
      <c r="G146" s="6">
        <v>8</v>
      </c>
      <c r="H146" s="11">
        <f t="shared" si="138"/>
        <v>27.2261935483871</v>
      </c>
      <c r="I146" s="11">
        <f t="shared" si="139"/>
        <v>300.376193548387</v>
      </c>
      <c r="J146" s="11">
        <f t="shared" si="140"/>
        <v>0.440970313097379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0.721753547687882</v>
      </c>
      <c r="P146" s="11">
        <f t="shared" si="143"/>
        <v>0.318271887903069</v>
      </c>
      <c r="Q146" s="15">
        <f t="shared" si="144"/>
        <v>0.082750690854798</v>
      </c>
      <c r="R146" s="11">
        <f t="shared" si="145"/>
        <v>0.074022</v>
      </c>
      <c r="S146" s="16">
        <f t="shared" si="146"/>
        <v>1.11792022445757</v>
      </c>
      <c r="T146" s="3">
        <v>0.01</v>
      </c>
      <c r="U146" s="17">
        <f t="shared" si="147"/>
        <v>0.0111792022445757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0.0211292022445757</v>
      </c>
      <c r="AU146" s="24">
        <f t="shared" si="151"/>
        <v>28.47</v>
      </c>
      <c r="AV146" s="1">
        <f t="shared" si="152"/>
        <v>0.26</v>
      </c>
      <c r="AW146" s="2">
        <f t="shared" si="157"/>
        <v>0.0833333333333333</v>
      </c>
      <c r="AX146" s="1">
        <f t="shared" si="153"/>
        <v>87.3247743105956</v>
      </c>
      <c r="AZ146" s="2">
        <f t="shared" si="158"/>
        <v>0</v>
      </c>
      <c r="BA146" s="1">
        <f t="shared" si="154"/>
        <v>0</v>
      </c>
    </row>
    <row r="147" s="1" customFormat="1" spans="1:53">
      <c r="A147" s="6"/>
      <c r="B147" s="6"/>
      <c r="C147" s="9">
        <v>8</v>
      </c>
      <c r="D147" s="10">
        <v>26.6806774193548</v>
      </c>
      <c r="E147" s="12">
        <f t="shared" si="155"/>
        <v>27.2261935483871</v>
      </c>
      <c r="F147" s="9" t="s">
        <v>109</v>
      </c>
      <c r="G147" s="6">
        <v>9</v>
      </c>
      <c r="H147" s="11">
        <f t="shared" si="138"/>
        <v>26.6806774193548</v>
      </c>
      <c r="I147" s="11">
        <f t="shared" si="139"/>
        <v>299.830677419355</v>
      </c>
      <c r="J147" s="11">
        <f t="shared" si="140"/>
        <v>0.415715310886616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0.688181659784813</v>
      </c>
      <c r="P147" s="11">
        <f t="shared" si="143"/>
        <v>0.28608765264391</v>
      </c>
      <c r="Q147" s="15">
        <f t="shared" si="144"/>
        <v>0.0743827896874167</v>
      </c>
      <c r="R147" s="11">
        <f t="shared" si="145"/>
        <v>0.074022</v>
      </c>
      <c r="S147" s="16">
        <f t="shared" si="146"/>
        <v>1.00487408726347</v>
      </c>
      <c r="T147" s="3">
        <v>0.01</v>
      </c>
      <c r="U147" s="17">
        <f t="shared" si="147"/>
        <v>0.0100487408726347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0.0199987408726347</v>
      </c>
      <c r="AU147" s="24">
        <f t="shared" si="151"/>
        <v>28.47</v>
      </c>
      <c r="AV147" s="1">
        <f t="shared" si="152"/>
        <v>0.26</v>
      </c>
      <c r="AW147" s="2">
        <f t="shared" si="157"/>
        <v>0.0833333333333333</v>
      </c>
      <c r="AX147" s="1">
        <f t="shared" si="153"/>
        <v>82.6526961588077</v>
      </c>
      <c r="AZ147" s="2">
        <f t="shared" si="158"/>
        <v>0</v>
      </c>
      <c r="BA147" s="1">
        <f t="shared" si="154"/>
        <v>0</v>
      </c>
    </row>
    <row r="148" s="1" customFormat="1" spans="1:53">
      <c r="A148" s="6"/>
      <c r="B148" s="6"/>
      <c r="C148" s="9">
        <v>9</v>
      </c>
      <c r="D148" s="10">
        <v>21.5866666666667</v>
      </c>
      <c r="E148" s="12">
        <f t="shared" si="155"/>
        <v>26.6806774193548</v>
      </c>
      <c r="F148" s="9" t="s">
        <v>109</v>
      </c>
      <c r="G148" s="6">
        <v>10</v>
      </c>
      <c r="H148" s="11">
        <f t="shared" si="138"/>
        <v>21.5866666666667</v>
      </c>
      <c r="I148" s="11">
        <f t="shared" si="139"/>
        <v>294.736666666667</v>
      </c>
      <c r="J148" s="11">
        <f t="shared" si="140"/>
        <v>0.237160944573354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0.686794007140902</v>
      </c>
      <c r="P148" s="11">
        <f t="shared" si="143"/>
        <v>0.162880715460855</v>
      </c>
      <c r="Q148" s="15">
        <f t="shared" si="144"/>
        <v>0.0423489860198223</v>
      </c>
      <c r="R148" s="11">
        <f t="shared" si="145"/>
        <v>0.074022</v>
      </c>
      <c r="S148" s="16">
        <f t="shared" si="146"/>
        <v>0.572113507063067</v>
      </c>
      <c r="T148" s="3">
        <v>0.01</v>
      </c>
      <c r="U148" s="17">
        <f t="shared" si="147"/>
        <v>0.00572113507063067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0.0131711350706307</v>
      </c>
      <c r="AU148" s="24">
        <f t="shared" si="151"/>
        <v>28.47</v>
      </c>
      <c r="AV148" s="1">
        <f t="shared" si="152"/>
        <v>0.26</v>
      </c>
      <c r="AW148" s="2">
        <f t="shared" si="157"/>
        <v>0.0833333333333333</v>
      </c>
      <c r="AX148" s="1">
        <f t="shared" si="153"/>
        <v>54.4349182777341</v>
      </c>
      <c r="AZ148" s="2">
        <f t="shared" si="158"/>
        <v>0</v>
      </c>
      <c r="BA148" s="1">
        <f t="shared" si="154"/>
        <v>0</v>
      </c>
    </row>
    <row r="149" s="1" customFormat="1" spans="1:53">
      <c r="A149" s="6"/>
      <c r="B149" s="6"/>
      <c r="C149" s="9">
        <v>10</v>
      </c>
      <c r="D149" s="10">
        <v>13.6885806451613</v>
      </c>
      <c r="E149" s="12">
        <f t="shared" si="155"/>
        <v>21.5866666666667</v>
      </c>
      <c r="F149" s="9" t="s">
        <v>109</v>
      </c>
      <c r="G149" s="6">
        <v>11</v>
      </c>
      <c r="H149" s="11">
        <f t="shared" si="138"/>
        <v>13.6885806451613</v>
      </c>
      <c r="I149" s="11">
        <f t="shared" si="139"/>
        <v>286.838580645161</v>
      </c>
      <c r="J149" s="11">
        <f t="shared" si="140"/>
        <v>0.0954981297059559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0.497717627096045</v>
      </c>
      <c r="O149" s="11">
        <f t="shared" si="156"/>
        <v>0.310895664584002</v>
      </c>
      <c r="P149" s="11">
        <f t="shared" si="143"/>
        <v>0.0296899545014624</v>
      </c>
      <c r="Q149" s="15">
        <f t="shared" si="144"/>
        <v>0.00771938817038022</v>
      </c>
      <c r="R149" s="11">
        <f t="shared" si="145"/>
        <v>0.074022</v>
      </c>
      <c r="S149" s="16">
        <f t="shared" si="146"/>
        <v>0.104285052692176</v>
      </c>
      <c r="T149" s="3">
        <v>0.01</v>
      </c>
      <c r="U149" s="17">
        <f t="shared" si="147"/>
        <v>0.00104285052692176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0.00653285052692176</v>
      </c>
      <c r="AU149" s="24">
        <f t="shared" si="151"/>
        <v>28.47</v>
      </c>
      <c r="AV149" s="1">
        <f t="shared" si="152"/>
        <v>0.26</v>
      </c>
      <c r="AW149" s="2">
        <f t="shared" si="157"/>
        <v>0.0833333333333333</v>
      </c>
      <c r="AX149" s="1">
        <f t="shared" si="153"/>
        <v>26.9995852784623</v>
      </c>
      <c r="AZ149" s="2">
        <f t="shared" si="158"/>
        <v>0</v>
      </c>
      <c r="BA149" s="1">
        <f t="shared" si="154"/>
        <v>0</v>
      </c>
    </row>
    <row r="150" s="1" customFormat="1" spans="1:54">
      <c r="A150" s="6"/>
      <c r="B150" s="6"/>
      <c r="C150" s="9">
        <v>11</v>
      </c>
      <c r="D150" s="10">
        <v>6.74053333333333</v>
      </c>
      <c r="E150" s="12">
        <f t="shared" si="155"/>
        <v>13.6885806451613</v>
      </c>
      <c r="F150" s="9" t="s">
        <v>111</v>
      </c>
      <c r="G150" s="6">
        <v>12</v>
      </c>
      <c r="H150" s="11">
        <f t="shared" si="138"/>
        <v>6.74053333333333</v>
      </c>
      <c r="I150" s="11">
        <f t="shared" si="139"/>
        <v>279.890533333333</v>
      </c>
      <c r="J150" s="11">
        <f t="shared" si="140"/>
        <v>0.0411179978464144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0.56590571008254</v>
      </c>
      <c r="P150" s="11">
        <f t="shared" si="143"/>
        <v>0.0232689097684475</v>
      </c>
      <c r="Q150" s="15">
        <f t="shared" si="144"/>
        <v>0.00604991653979634</v>
      </c>
      <c r="R150" s="11">
        <f t="shared" si="145"/>
        <v>0.074022</v>
      </c>
      <c r="S150" s="16">
        <f t="shared" si="146"/>
        <v>0.0817313304125306</v>
      </c>
      <c r="T150" s="3">
        <v>0.01</v>
      </c>
      <c r="U150" s="17">
        <f t="shared" si="147"/>
        <v>0.000817313304125306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0.00630731330412531</v>
      </c>
      <c r="AU150" s="24">
        <f t="shared" si="151"/>
        <v>28.47</v>
      </c>
      <c r="AV150" s="1">
        <f t="shared" si="152"/>
        <v>0.26</v>
      </c>
      <c r="AW150" s="2">
        <f t="shared" si="157"/>
        <v>0.0833333333333333</v>
      </c>
      <c r="AX150" s="1">
        <f t="shared" si="153"/>
        <v>26.067463618053</v>
      </c>
      <c r="AY150" s="1">
        <f>SUM(AX139:AX150)</f>
        <v>573.191571044392</v>
      </c>
      <c r="AZ150" s="2">
        <f t="shared" si="158"/>
        <v>0</v>
      </c>
      <c r="BA150" s="1">
        <f t="shared" si="154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-2.56583870967742</v>
      </c>
      <c r="E151" s="12">
        <f t="shared" si="155"/>
        <v>6.74053333333333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workbookViewId="0">
      <pane xSplit="4" topLeftCell="E1" activePane="topRight" state="frozen"/>
      <selection/>
      <selection pane="topRight" activeCell="H20" sqref="H2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3" width="8.88888888888889" style="1"/>
    <col min="14" max="15" width="11.4444444444444" style="1" customWidth="1"/>
    <col min="16" max="16" width="8.88888888888889" style="1"/>
    <col min="17" max="17" width="11.4444444444444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552.2</v>
      </c>
      <c r="F3" s="3">
        <v>1108.87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114.8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32.2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859.4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1959.3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3730.3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6.3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16.1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4.4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0.1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AV40+AV55+AV71+AV87+AV102+AG118+AY134+AY150+BB150+AY165</f>
        <v>107471894.054216</v>
      </c>
      <c r="J16" s="7" t="s">
        <v>35</v>
      </c>
      <c r="K16" s="7">
        <f>I16/(10000*1000)</f>
        <v>10.7471894054216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76286221.5212254</v>
      </c>
      <c r="J17" s="7" t="s">
        <v>35</v>
      </c>
      <c r="K17" s="7">
        <f>I17/(10000*1000)</f>
        <v>7.62862215212254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29">
        <v>-5</v>
      </c>
      <c r="E29" s="9"/>
      <c r="F29" s="9"/>
      <c r="G29" s="6">
        <v>1</v>
      </c>
      <c r="H29" s="11">
        <f t="shared" ref="H29:H40" si="0">E30</f>
        <v>-5</v>
      </c>
      <c r="I29" s="11">
        <f t="shared" ref="I29:I40" si="1">H29+273.15</f>
        <v>268.15</v>
      </c>
      <c r="J29" s="11">
        <f t="shared" ref="J29:J40" si="2">EXP(($C$18*(I29-$C$16))/($C$19*I29*$C$16))</f>
        <v>0.00896487173486583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0.0107122933273362</v>
      </c>
      <c r="Q29" s="15">
        <f t="shared" ref="Q29:Q40" si="6">P29*$B$31</f>
        <v>0.00257095039856069</v>
      </c>
      <c r="R29" s="11">
        <f t="shared" ref="R29:R40" si="7">L29*$B$31</f>
        <v>0.2867805</v>
      </c>
      <c r="S29" s="16">
        <f t="shared" ref="S29:S40" si="8">Q29/R29</f>
        <v>0.00896487173486583</v>
      </c>
      <c r="T29" s="3">
        <v>0.01</v>
      </c>
      <c r="U29" s="17">
        <f t="shared" ref="U29:U40" si="9">S29*T29</f>
        <v>8.96487173486583e-5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0.0219896487173487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9.56666666666667</v>
      </c>
      <c r="AU29" s="1">
        <f t="shared" ref="AU29:AU40" si="17">AT29*10000*AS29*0.67*AR29*AQ29</f>
        <v>40420.6556625631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-4.62496774193548</v>
      </c>
      <c r="E30" s="12">
        <f t="shared" ref="E30:E41" si="18">D29</f>
        <v>-5</v>
      </c>
      <c r="F30" s="9" t="s">
        <v>109</v>
      </c>
      <c r="G30" s="6">
        <v>2</v>
      </c>
      <c r="H30" s="11">
        <f t="shared" si="0"/>
        <v>-4.62496774193548</v>
      </c>
      <c r="I30" s="11">
        <f t="shared" si="1"/>
        <v>268.525032258064</v>
      </c>
      <c r="J30" s="11">
        <f t="shared" si="2"/>
        <v>0.00943123537177143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2.37912520667266</v>
      </c>
      <c r="P30" s="11">
        <f t="shared" si="5"/>
        <v>0.0224380898030442</v>
      </c>
      <c r="Q30" s="15">
        <f t="shared" si="6"/>
        <v>0.00538514155273062</v>
      </c>
      <c r="R30" s="11">
        <f t="shared" si="7"/>
        <v>0.2867805</v>
      </c>
      <c r="S30" s="16">
        <f t="shared" si="8"/>
        <v>0.0187779209281336</v>
      </c>
      <c r="T30" s="3">
        <v>0.01</v>
      </c>
      <c r="U30" s="17">
        <f t="shared" si="9"/>
        <v>0.000187779209281336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0.0220877792092813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9.56666666666667</v>
      </c>
      <c r="AU30" s="1">
        <f t="shared" si="17"/>
        <v>40601.0359349082</v>
      </c>
    </row>
    <row r="31" s="1" customFormat="1" spans="1:47">
      <c r="A31" s="6" t="s">
        <v>72</v>
      </c>
      <c r="B31" s="6">
        <v>0.24</v>
      </c>
      <c r="C31" s="9">
        <v>2</v>
      </c>
      <c r="D31" s="10">
        <v>-0.646793103448276</v>
      </c>
      <c r="E31" s="12">
        <f t="shared" si="18"/>
        <v>-4.62496774193548</v>
      </c>
      <c r="F31" s="9" t="s">
        <v>109</v>
      </c>
      <c r="G31" s="6">
        <v>3</v>
      </c>
      <c r="H31" s="11">
        <f t="shared" si="0"/>
        <v>-0.646793103448276</v>
      </c>
      <c r="I31" s="11">
        <f t="shared" si="1"/>
        <v>272.503206896552</v>
      </c>
      <c r="J31" s="11">
        <f t="shared" si="2"/>
        <v>0.0160126246849674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3.55160586686962</v>
      </c>
      <c r="P31" s="11">
        <f t="shared" si="5"/>
        <v>0.0568705317751116</v>
      </c>
      <c r="Q31" s="15">
        <f t="shared" si="6"/>
        <v>0.0136489276260268</v>
      </c>
      <c r="R31" s="11">
        <f t="shared" si="7"/>
        <v>0.2867805</v>
      </c>
      <c r="S31" s="16">
        <f t="shared" si="8"/>
        <v>0.0475936391282768</v>
      </c>
      <c r="T31" s="3">
        <v>0.01</v>
      </c>
      <c r="U31" s="17">
        <f t="shared" si="9"/>
        <v>0.000475936391282768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0.0223759363912828</v>
      </c>
      <c r="AR31" s="24">
        <f t="shared" si="15"/>
        <v>119.491875</v>
      </c>
      <c r="AS31" s="1">
        <f t="shared" si="16"/>
        <v>0.24</v>
      </c>
      <c r="AT31" s="2">
        <f t="shared" si="20"/>
        <v>9.56666666666667</v>
      </c>
      <c r="AU31" s="1">
        <f t="shared" si="17"/>
        <v>41130.7170762529</v>
      </c>
    </row>
    <row r="32" s="1" customFormat="1" spans="1:47">
      <c r="A32" s="6"/>
      <c r="B32" s="6"/>
      <c r="C32" s="9">
        <v>3</v>
      </c>
      <c r="D32" s="10">
        <v>6.38864516129032</v>
      </c>
      <c r="E32" s="12">
        <f t="shared" si="18"/>
        <v>-0.646793103448276</v>
      </c>
      <c r="F32" s="9" t="s">
        <v>109</v>
      </c>
      <c r="G32" s="6">
        <v>4</v>
      </c>
      <c r="H32" s="11">
        <f t="shared" si="0"/>
        <v>6.38864516129032</v>
      </c>
      <c r="I32" s="11">
        <f t="shared" si="1"/>
        <v>279.53864516129</v>
      </c>
      <c r="J32" s="11">
        <f t="shared" si="2"/>
        <v>0.0393562335126862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4.68965408509451</v>
      </c>
      <c r="P32" s="11">
        <f t="shared" si="5"/>
        <v>0.184567121266702</v>
      </c>
      <c r="Q32" s="15">
        <f t="shared" si="6"/>
        <v>0.0442961091040085</v>
      </c>
      <c r="R32" s="11">
        <f t="shared" si="7"/>
        <v>0.2867805</v>
      </c>
      <c r="S32" s="16">
        <f t="shared" si="8"/>
        <v>0.154459975849155</v>
      </c>
      <c r="T32" s="3">
        <v>0.01</v>
      </c>
      <c r="U32" s="17">
        <f t="shared" si="9"/>
        <v>0.00154459975849155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0.0234445997584915</v>
      </c>
      <c r="AR32" s="24">
        <f t="shared" si="15"/>
        <v>119.491875</v>
      </c>
      <c r="AS32" s="1">
        <f t="shared" si="16"/>
        <v>0.24</v>
      </c>
      <c r="AT32" s="2">
        <f t="shared" si="20"/>
        <v>9.56666666666667</v>
      </c>
      <c r="AU32" s="1">
        <f t="shared" si="17"/>
        <v>43095.0992517199</v>
      </c>
    </row>
    <row r="33" s="1" customFormat="1" spans="1:47">
      <c r="A33" s="6"/>
      <c r="B33" s="6"/>
      <c r="C33" s="9">
        <v>4</v>
      </c>
      <c r="D33" s="10">
        <v>11.8559333333333</v>
      </c>
      <c r="E33" s="12">
        <f t="shared" si="18"/>
        <v>6.38864516129032</v>
      </c>
      <c r="F33" s="9" t="s">
        <v>109</v>
      </c>
      <c r="G33" s="6">
        <v>5</v>
      </c>
      <c r="H33" s="11">
        <f t="shared" si="0"/>
        <v>11.8559333333333</v>
      </c>
      <c r="I33" s="11">
        <f t="shared" si="1"/>
        <v>285.005933333333</v>
      </c>
      <c r="J33" s="11">
        <f t="shared" si="2"/>
        <v>0.0767713917374331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4.27983261563642</v>
      </c>
      <c r="O33" s="11">
        <f t="shared" si="19"/>
        <v>1.42017309819139</v>
      </c>
      <c r="P33" s="11">
        <f t="shared" si="5"/>
        <v>0.109028665256215</v>
      </c>
      <c r="Q33" s="15">
        <f t="shared" si="6"/>
        <v>0.0261668796614917</v>
      </c>
      <c r="R33" s="11">
        <f t="shared" si="7"/>
        <v>0.2867805</v>
      </c>
      <c r="S33" s="16">
        <f t="shared" si="8"/>
        <v>0.0912435805833788</v>
      </c>
      <c r="T33" s="3">
        <v>0.01</v>
      </c>
      <c r="U33" s="17">
        <f t="shared" si="9"/>
        <v>0.000912435805833788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0.0303624358058338</v>
      </c>
      <c r="AR33" s="24">
        <f t="shared" si="15"/>
        <v>119.491875</v>
      </c>
      <c r="AS33" s="1">
        <f t="shared" si="16"/>
        <v>0.24</v>
      </c>
      <c r="AT33" s="2">
        <f t="shared" si="20"/>
        <v>9.56666666666667</v>
      </c>
      <c r="AU33" s="1">
        <f t="shared" si="17"/>
        <v>55811.2400320444</v>
      </c>
    </row>
    <row r="34" s="1" customFormat="1" spans="1:47">
      <c r="A34" s="6"/>
      <c r="B34" s="6"/>
      <c r="C34" s="9">
        <v>5</v>
      </c>
      <c r="D34" s="10">
        <v>18.2802258064516</v>
      </c>
      <c r="E34" s="12">
        <f t="shared" si="18"/>
        <v>11.8559333333333</v>
      </c>
      <c r="F34" s="9" t="s">
        <v>111</v>
      </c>
      <c r="G34" s="6">
        <v>6</v>
      </c>
      <c r="H34" s="11">
        <f t="shared" si="0"/>
        <v>18.2802258064516</v>
      </c>
      <c r="I34" s="11">
        <f t="shared" si="1"/>
        <v>291.430225806452</v>
      </c>
      <c r="J34" s="11">
        <f t="shared" si="2"/>
        <v>0.163029626371084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2.50606318293518</v>
      </c>
      <c r="P34" s="11">
        <f t="shared" si="5"/>
        <v>0.408562544376252</v>
      </c>
      <c r="Q34" s="15">
        <f t="shared" si="6"/>
        <v>0.0980550106503004</v>
      </c>
      <c r="R34" s="11">
        <f t="shared" si="7"/>
        <v>0.2867805</v>
      </c>
      <c r="S34" s="16">
        <f t="shared" si="8"/>
        <v>0.341916590041165</v>
      </c>
      <c r="T34" s="3">
        <v>0.01</v>
      </c>
      <c r="U34" s="17">
        <f t="shared" si="9"/>
        <v>0.00341916590041165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0.0328691659004116</v>
      </c>
      <c r="AR34" s="24">
        <f t="shared" si="15"/>
        <v>119.491875</v>
      </c>
      <c r="AS34" s="1">
        <f t="shared" si="16"/>
        <v>0.24</v>
      </c>
      <c r="AT34" s="2">
        <f t="shared" si="20"/>
        <v>9.56666666666667</v>
      </c>
      <c r="AU34" s="1">
        <f t="shared" si="17"/>
        <v>60419.0296013237</v>
      </c>
    </row>
    <row r="35" s="1" customFormat="1" spans="1:47">
      <c r="A35" s="6"/>
      <c r="B35" s="6"/>
      <c r="C35" s="9">
        <v>6</v>
      </c>
      <c r="D35" s="10">
        <v>23.4635333333333</v>
      </c>
      <c r="E35" s="12">
        <f t="shared" si="18"/>
        <v>18.2802258064516</v>
      </c>
      <c r="F35" s="9" t="s">
        <v>109</v>
      </c>
      <c r="G35" s="6">
        <v>7</v>
      </c>
      <c r="H35" s="11">
        <f t="shared" si="0"/>
        <v>23.4635333333333</v>
      </c>
      <c r="I35" s="11">
        <f t="shared" si="1"/>
        <v>296.613533333333</v>
      </c>
      <c r="J35" s="11">
        <f t="shared" si="2"/>
        <v>0.292298760327281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3.29241938855892</v>
      </c>
      <c r="P35" s="11">
        <f t="shared" si="5"/>
        <v>0.962370105753278</v>
      </c>
      <c r="Q35" s="15">
        <f t="shared" si="6"/>
        <v>0.230968825380787</v>
      </c>
      <c r="R35" s="11">
        <f t="shared" si="7"/>
        <v>0.2867805</v>
      </c>
      <c r="S35" s="16">
        <f t="shared" si="8"/>
        <v>0.805385391896544</v>
      </c>
      <c r="T35" s="3">
        <v>0.01</v>
      </c>
      <c r="U35" s="17">
        <f t="shared" si="9"/>
        <v>0.00805385391896544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0.0375038539189654</v>
      </c>
      <c r="AR35" s="24">
        <f t="shared" si="15"/>
        <v>119.491875</v>
      </c>
      <c r="AS35" s="1">
        <f t="shared" si="16"/>
        <v>0.24</v>
      </c>
      <c r="AT35" s="2">
        <f t="shared" si="20"/>
        <v>9.56666666666667</v>
      </c>
      <c r="AU35" s="1">
        <f t="shared" si="17"/>
        <v>68938.3620794988</v>
      </c>
    </row>
    <row r="36" s="1" customFormat="1" spans="1:47">
      <c r="A36" s="6"/>
      <c r="B36" s="6"/>
      <c r="C36" s="9">
        <v>7</v>
      </c>
      <c r="D36" s="10">
        <v>23.3918709677419</v>
      </c>
      <c r="E36" s="12">
        <f t="shared" si="18"/>
        <v>23.4635333333333</v>
      </c>
      <c r="F36" s="9" t="s">
        <v>109</v>
      </c>
      <c r="G36" s="6">
        <v>8</v>
      </c>
      <c r="H36" s="11">
        <f t="shared" si="0"/>
        <v>23.3918709677419</v>
      </c>
      <c r="I36" s="11">
        <f t="shared" si="1"/>
        <v>296.541870967742</v>
      </c>
      <c r="J36" s="11">
        <f t="shared" si="2"/>
        <v>0.289989167446498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3.52496803280564</v>
      </c>
      <c r="P36" s="11">
        <f t="shared" si="5"/>
        <v>1.02220254510883</v>
      </c>
      <c r="Q36" s="15">
        <f t="shared" si="6"/>
        <v>0.245328610826119</v>
      </c>
      <c r="R36" s="11">
        <f t="shared" si="7"/>
        <v>0.2867805</v>
      </c>
      <c r="S36" s="16">
        <f t="shared" si="8"/>
        <v>0.855457783308553</v>
      </c>
      <c r="T36" s="3">
        <v>0.01</v>
      </c>
      <c r="U36" s="17">
        <f t="shared" si="9"/>
        <v>0.00855457783308553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0.0380045778330855</v>
      </c>
      <c r="AR36" s="24">
        <f t="shared" si="15"/>
        <v>119.491875</v>
      </c>
      <c r="AS36" s="1">
        <f t="shared" si="16"/>
        <v>0.24</v>
      </c>
      <c r="AT36" s="2">
        <f t="shared" si="20"/>
        <v>9.56666666666667</v>
      </c>
      <c r="AU36" s="1">
        <f t="shared" si="17"/>
        <v>69858.7764605931</v>
      </c>
    </row>
    <row r="37" s="1" customFormat="1" spans="1:47">
      <c r="A37" s="6"/>
      <c r="B37" s="6"/>
      <c r="C37" s="9">
        <v>8</v>
      </c>
      <c r="D37" s="10">
        <v>23.2899677419355</v>
      </c>
      <c r="E37" s="12">
        <f t="shared" si="18"/>
        <v>23.3918709677419</v>
      </c>
      <c r="F37" s="9" t="s">
        <v>109</v>
      </c>
      <c r="G37" s="6">
        <v>9</v>
      </c>
      <c r="H37" s="11">
        <f t="shared" si="0"/>
        <v>23.2899677419355</v>
      </c>
      <c r="I37" s="11">
        <f t="shared" si="1"/>
        <v>296.439967741935</v>
      </c>
      <c r="J37" s="11">
        <f t="shared" si="2"/>
        <v>0.286734444378459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3.69768423769682</v>
      </c>
      <c r="P37" s="11">
        <f t="shared" si="5"/>
        <v>1.06025343538298</v>
      </c>
      <c r="Q37" s="15">
        <f t="shared" si="6"/>
        <v>0.254460824491916</v>
      </c>
      <c r="R37" s="11">
        <f t="shared" si="7"/>
        <v>0.2867805</v>
      </c>
      <c r="S37" s="16">
        <f t="shared" si="8"/>
        <v>0.887301697611643</v>
      </c>
      <c r="T37" s="3">
        <v>0.01</v>
      </c>
      <c r="U37" s="17">
        <f t="shared" si="9"/>
        <v>0.00887301697611643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0.0383230169761164</v>
      </c>
      <c r="AR37" s="24">
        <f t="shared" si="15"/>
        <v>119.491875</v>
      </c>
      <c r="AS37" s="1">
        <f t="shared" si="16"/>
        <v>0.24</v>
      </c>
      <c r="AT37" s="2">
        <f t="shared" si="20"/>
        <v>9.56666666666667</v>
      </c>
      <c r="AU37" s="1">
        <f t="shared" si="17"/>
        <v>70444.1209158585</v>
      </c>
    </row>
    <row r="38" s="1" customFormat="1" spans="1:47">
      <c r="A38" s="6"/>
      <c r="B38" s="6"/>
      <c r="C38" s="9">
        <v>9</v>
      </c>
      <c r="D38" s="10">
        <v>18.2108</v>
      </c>
      <c r="E38" s="12">
        <f t="shared" si="18"/>
        <v>23.2899677419355</v>
      </c>
      <c r="F38" s="9" t="s">
        <v>109</v>
      </c>
      <c r="G38" s="6">
        <v>10</v>
      </c>
      <c r="H38" s="11">
        <f t="shared" si="0"/>
        <v>18.2108</v>
      </c>
      <c r="I38" s="11">
        <f t="shared" si="1"/>
        <v>291.3608</v>
      </c>
      <c r="J38" s="11">
        <f t="shared" si="2"/>
        <v>0.161736890078064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3.83234955231384</v>
      </c>
      <c r="P38" s="11">
        <f t="shared" si="5"/>
        <v>0.619832298283302</v>
      </c>
      <c r="Q38" s="15">
        <f t="shared" si="6"/>
        <v>0.148759751587992</v>
      </c>
      <c r="R38" s="11">
        <f t="shared" si="7"/>
        <v>0.2867805</v>
      </c>
      <c r="S38" s="16">
        <f t="shared" si="8"/>
        <v>0.518723384567613</v>
      </c>
      <c r="T38" s="3">
        <v>0.01</v>
      </c>
      <c r="U38" s="17">
        <f t="shared" si="9"/>
        <v>0.00518723384567613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0.0270872338456761</v>
      </c>
      <c r="AR38" s="24">
        <f t="shared" si="15"/>
        <v>119.491875</v>
      </c>
      <c r="AS38" s="1">
        <f t="shared" si="16"/>
        <v>0.24</v>
      </c>
      <c r="AT38" s="2">
        <f t="shared" si="20"/>
        <v>9.56666666666667</v>
      </c>
      <c r="AU38" s="1">
        <f t="shared" si="17"/>
        <v>49790.8705228017</v>
      </c>
    </row>
    <row r="39" s="1" customFormat="1" spans="1:47">
      <c r="A39" s="6"/>
      <c r="B39" s="6"/>
      <c r="C39" s="9">
        <v>10</v>
      </c>
      <c r="D39" s="10">
        <v>10.2864838709677</v>
      </c>
      <c r="E39" s="12">
        <f t="shared" si="18"/>
        <v>18.2108</v>
      </c>
      <c r="F39" s="9" t="s">
        <v>109</v>
      </c>
      <c r="G39" s="6">
        <v>11</v>
      </c>
      <c r="H39" s="11">
        <f t="shared" si="0"/>
        <v>10.2864838709677</v>
      </c>
      <c r="I39" s="11">
        <f t="shared" si="1"/>
        <v>283.436483870968</v>
      </c>
      <c r="J39" s="11">
        <f t="shared" si="2"/>
        <v>0.0635394867982192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3.05189139132901</v>
      </c>
      <c r="O39" s="11">
        <f t="shared" si="19"/>
        <v>1.35554461270153</v>
      </c>
      <c r="P39" s="11">
        <f t="shared" si="5"/>
        <v>0.0861306090231458</v>
      </c>
      <c r="Q39" s="15">
        <f t="shared" si="6"/>
        <v>0.020671346165555</v>
      </c>
      <c r="R39" s="11">
        <f t="shared" si="7"/>
        <v>0.2867805</v>
      </c>
      <c r="S39" s="16">
        <f t="shared" si="8"/>
        <v>0.0720807243364001</v>
      </c>
      <c r="T39" s="3">
        <v>0.01</v>
      </c>
      <c r="U39" s="17">
        <f t="shared" si="9"/>
        <v>0.000720807243364001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0.022620807243364</v>
      </c>
      <c r="AR39" s="24">
        <f t="shared" si="15"/>
        <v>119.491875</v>
      </c>
      <c r="AS39" s="1">
        <f t="shared" si="16"/>
        <v>0.24</v>
      </c>
      <c r="AT39" s="2">
        <f t="shared" si="20"/>
        <v>9.56666666666667</v>
      </c>
      <c r="AU39" s="1">
        <f t="shared" si="17"/>
        <v>41580.8306965748</v>
      </c>
    </row>
    <row r="40" s="1" customFormat="1" spans="1:48">
      <c r="A40" s="6"/>
      <c r="B40" s="6"/>
      <c r="C40" s="9">
        <v>11</v>
      </c>
      <c r="D40" s="10">
        <v>3.1664</v>
      </c>
      <c r="E40" s="12">
        <f t="shared" si="18"/>
        <v>10.2864838709677</v>
      </c>
      <c r="F40" s="9" t="s">
        <v>111</v>
      </c>
      <c r="G40" s="6">
        <v>12</v>
      </c>
      <c r="H40" s="11">
        <f t="shared" si="0"/>
        <v>3.1664</v>
      </c>
      <c r="I40" s="11">
        <f t="shared" si="1"/>
        <v>276.3164</v>
      </c>
      <c r="J40" s="11">
        <f t="shared" si="2"/>
        <v>0.0262185599441112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2.46433275367838</v>
      </c>
      <c r="P40" s="11">
        <f t="shared" si="5"/>
        <v>0.0646112560245533</v>
      </c>
      <c r="Q40" s="15">
        <f t="shared" si="6"/>
        <v>0.0155067014458928</v>
      </c>
      <c r="R40" s="11">
        <f t="shared" si="7"/>
        <v>0.2867805</v>
      </c>
      <c r="S40" s="16">
        <f t="shared" si="8"/>
        <v>0.0540716730945541</v>
      </c>
      <c r="T40" s="3">
        <v>0.01</v>
      </c>
      <c r="U40" s="17">
        <f t="shared" si="9"/>
        <v>0.000540716730945541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0.0224407167309455</v>
      </c>
      <c r="AR40" s="24">
        <f t="shared" si="15"/>
        <v>119.491875</v>
      </c>
      <c r="AS40" s="1">
        <f t="shared" si="16"/>
        <v>0.24</v>
      </c>
      <c r="AT40" s="2">
        <f t="shared" si="20"/>
        <v>9.56666666666667</v>
      </c>
      <c r="AU40" s="1">
        <f t="shared" si="17"/>
        <v>41249.7941855269</v>
      </c>
      <c r="AV40" s="1">
        <f>SUM(AU29:AU40)</f>
        <v>623340.532419666</v>
      </c>
    </row>
    <row r="41" s="1" customFormat="1" spans="1:46">
      <c r="A41" s="6"/>
      <c r="B41" s="6"/>
      <c r="C41" s="9">
        <v>12</v>
      </c>
      <c r="D41" s="10">
        <v>-6.3051935483871</v>
      </c>
      <c r="E41" s="12">
        <f t="shared" si="18"/>
        <v>3.1664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1108.87</v>
      </c>
      <c r="C44" s="9" t="s">
        <v>108</v>
      </c>
      <c r="D44" s="29">
        <v>-5</v>
      </c>
      <c r="E44" s="9"/>
      <c r="F44" s="9"/>
      <c r="G44" s="6">
        <v>1</v>
      </c>
      <c r="H44" s="11">
        <f t="shared" ref="H44:H55" si="21">E45</f>
        <v>-5</v>
      </c>
      <c r="I44" s="11">
        <f t="shared" ref="I44:I55" si="22">H44+273.15</f>
        <v>268.15</v>
      </c>
      <c r="J44" s="11">
        <f t="shared" ref="J44:J55" si="23">EXP(($C$18*(I44-$C$16))/($C$19*I44*$C$16))</f>
        <v>0.00896487173486583</v>
      </c>
      <c r="K44" s="11">
        <f t="shared" ref="K44:K55" si="24">$B$44/12</f>
        <v>92.4058333333333</v>
      </c>
      <c r="L44" s="11">
        <f t="shared" ref="L44:L55" si="25">K44*$B$45/100</f>
        <v>0.924058333333333</v>
      </c>
      <c r="M44" s="6" t="s">
        <v>109</v>
      </c>
      <c r="N44" s="6"/>
      <c r="O44" s="11">
        <f>L44</f>
        <v>0.924058333333333</v>
      </c>
      <c r="P44" s="11">
        <f t="shared" ref="P44:P55" si="26">O44*J44</f>
        <v>0.00828406443386722</v>
      </c>
      <c r="Q44" s="15">
        <f t="shared" ref="Q44:Q55" si="27">P44*$B$46</f>
        <v>0.0014911315980961</v>
      </c>
      <c r="R44" s="11">
        <f t="shared" ref="R44:R55" si="28">L44*$B$46</f>
        <v>0.1663305</v>
      </c>
      <c r="S44" s="16">
        <f t="shared" ref="S44:S55" si="29">Q44/R44</f>
        <v>0.00896487173486583</v>
      </c>
      <c r="T44" s="3">
        <v>0.01</v>
      </c>
      <c r="U44" s="17">
        <f t="shared" ref="U44:U55" si="30">S44*T44</f>
        <v>8.96487173486583e-5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0.0191896487173487</v>
      </c>
      <c r="AR44" s="24">
        <f t="shared" ref="AR44:AR55" si="36">$B$44/12</f>
        <v>92.4058333333333</v>
      </c>
      <c r="AS44" s="1">
        <f t="shared" ref="AS44:AS55" si="37">$B$46</f>
        <v>0.18</v>
      </c>
      <c r="AT44" s="2">
        <f>$E$3/12</f>
        <v>46.0166666666667</v>
      </c>
      <c r="AU44" s="1">
        <f t="shared" ref="AU44:AU55" si="38">AT44*10000*AS44*0.67*AR44*AQ44</f>
        <v>98407.6535827033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-4.62496774193548</v>
      </c>
      <c r="E45" s="12">
        <f t="shared" ref="E45:E56" si="39">D44</f>
        <v>-5</v>
      </c>
      <c r="F45" s="9" t="s">
        <v>109</v>
      </c>
      <c r="G45" s="6">
        <v>2</v>
      </c>
      <c r="H45" s="11">
        <f t="shared" si="21"/>
        <v>-4.62496774193548</v>
      </c>
      <c r="I45" s="11">
        <f t="shared" si="22"/>
        <v>268.525032258064</v>
      </c>
      <c r="J45" s="11">
        <f t="shared" si="23"/>
        <v>0.00943123537177143</v>
      </c>
      <c r="K45" s="11">
        <f t="shared" si="24"/>
        <v>92.4058333333333</v>
      </c>
      <c r="L45" s="11">
        <f t="shared" si="25"/>
        <v>0.924058333333333</v>
      </c>
      <c r="M45" s="6" t="s">
        <v>109</v>
      </c>
      <c r="N45" s="6"/>
      <c r="O45" s="11">
        <f t="shared" ref="O45:O55" si="40">L45+O44-P44-N45</f>
        <v>1.8398326022328</v>
      </c>
      <c r="P45" s="11">
        <f t="shared" si="26"/>
        <v>0.0173518943163162</v>
      </c>
      <c r="Q45" s="15">
        <f t="shared" si="27"/>
        <v>0.00312334097693692</v>
      </c>
      <c r="R45" s="11">
        <f t="shared" si="28"/>
        <v>0.1663305</v>
      </c>
      <c r="S45" s="16">
        <f t="shared" si="29"/>
        <v>0.0187779209281336</v>
      </c>
      <c r="T45" s="3">
        <v>0.01</v>
      </c>
      <c r="U45" s="17">
        <f t="shared" si="30"/>
        <v>0.000187779209281336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0.0192877792092813</v>
      </c>
      <c r="AR45" s="24">
        <f t="shared" si="36"/>
        <v>92.4058333333333</v>
      </c>
      <c r="AS45" s="1">
        <f t="shared" si="37"/>
        <v>0.18</v>
      </c>
      <c r="AT45" s="2">
        <f t="shared" ref="AT45:AT55" si="41">$E$3/12</f>
        <v>46.0166666666667</v>
      </c>
      <c r="AU45" s="1">
        <f t="shared" si="38"/>
        <v>98910.8827766427</v>
      </c>
    </row>
    <row r="46" s="1" customFormat="1" spans="1:47">
      <c r="A46" s="6" t="s">
        <v>72</v>
      </c>
      <c r="B46" s="6">
        <v>0.18</v>
      </c>
      <c r="C46" s="9">
        <v>2</v>
      </c>
      <c r="D46" s="10">
        <v>-0.646793103448276</v>
      </c>
      <c r="E46" s="12">
        <f t="shared" si="39"/>
        <v>-4.62496774193548</v>
      </c>
      <c r="F46" s="9" t="s">
        <v>109</v>
      </c>
      <c r="G46" s="6">
        <v>3</v>
      </c>
      <c r="H46" s="11">
        <f t="shared" si="21"/>
        <v>-0.646793103448276</v>
      </c>
      <c r="I46" s="11">
        <f t="shared" si="22"/>
        <v>272.503206896552</v>
      </c>
      <c r="J46" s="11">
        <f t="shared" si="23"/>
        <v>0.0160126246849674</v>
      </c>
      <c r="K46" s="11">
        <f t="shared" si="24"/>
        <v>92.4058333333333</v>
      </c>
      <c r="L46" s="11">
        <f t="shared" si="25"/>
        <v>0.924058333333333</v>
      </c>
      <c r="M46" s="6" t="s">
        <v>109</v>
      </c>
      <c r="N46" s="6"/>
      <c r="O46" s="11">
        <f t="shared" si="40"/>
        <v>2.74653904124982</v>
      </c>
      <c r="P46" s="11">
        <f t="shared" si="26"/>
        <v>0.0439792988501436</v>
      </c>
      <c r="Q46" s="15">
        <f t="shared" si="27"/>
        <v>0.00791627379302584</v>
      </c>
      <c r="R46" s="11">
        <f t="shared" si="28"/>
        <v>0.1663305</v>
      </c>
      <c r="S46" s="16">
        <f t="shared" si="29"/>
        <v>0.0475936391282768</v>
      </c>
      <c r="T46" s="3">
        <v>0.01</v>
      </c>
      <c r="U46" s="17">
        <f t="shared" si="30"/>
        <v>0.000475936391282768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0.0195759363912828</v>
      </c>
      <c r="AR46" s="24">
        <f t="shared" si="36"/>
        <v>92.4058333333333</v>
      </c>
      <c r="AS46" s="1">
        <f t="shared" si="37"/>
        <v>0.18</v>
      </c>
      <c r="AT46" s="2">
        <f t="shared" si="41"/>
        <v>46.0166666666667</v>
      </c>
      <c r="AU46" s="1">
        <f t="shared" si="38"/>
        <v>100388.599881392</v>
      </c>
    </row>
    <row r="47" s="1" customFormat="1" spans="1:47">
      <c r="A47" s="6"/>
      <c r="B47" s="6"/>
      <c r="C47" s="9">
        <v>3</v>
      </c>
      <c r="D47" s="10">
        <v>6.38864516129032</v>
      </c>
      <c r="E47" s="12">
        <f t="shared" si="39"/>
        <v>-0.646793103448276</v>
      </c>
      <c r="F47" s="9" t="s">
        <v>109</v>
      </c>
      <c r="G47" s="6">
        <v>4</v>
      </c>
      <c r="H47" s="11">
        <f t="shared" si="21"/>
        <v>6.38864516129032</v>
      </c>
      <c r="I47" s="11">
        <f t="shared" si="22"/>
        <v>279.53864516129</v>
      </c>
      <c r="J47" s="11">
        <f t="shared" si="23"/>
        <v>0.0393562335126862</v>
      </c>
      <c r="K47" s="11">
        <f t="shared" si="24"/>
        <v>92.4058333333333</v>
      </c>
      <c r="L47" s="11">
        <f t="shared" si="25"/>
        <v>0.924058333333333</v>
      </c>
      <c r="M47" s="6" t="s">
        <v>109</v>
      </c>
      <c r="N47" s="6"/>
      <c r="O47" s="11">
        <f t="shared" si="40"/>
        <v>3.626618075733</v>
      </c>
      <c r="P47" s="11">
        <f t="shared" si="26"/>
        <v>0.142730027849877</v>
      </c>
      <c r="Q47" s="15">
        <f t="shared" si="27"/>
        <v>0.0256914050129778</v>
      </c>
      <c r="R47" s="11">
        <f t="shared" si="28"/>
        <v>0.1663305</v>
      </c>
      <c r="S47" s="16">
        <f t="shared" si="29"/>
        <v>0.154459975849155</v>
      </c>
      <c r="T47" s="3">
        <v>0.01</v>
      </c>
      <c r="U47" s="17">
        <f t="shared" si="30"/>
        <v>0.00154459975849155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0.0206445997584915</v>
      </c>
      <c r="AR47" s="24">
        <f t="shared" si="36"/>
        <v>92.4058333333333</v>
      </c>
      <c r="AS47" s="1">
        <f t="shared" si="37"/>
        <v>0.18</v>
      </c>
      <c r="AT47" s="2">
        <f t="shared" si="41"/>
        <v>46.0166666666667</v>
      </c>
      <c r="AU47" s="1">
        <f t="shared" si="38"/>
        <v>105868.880213035</v>
      </c>
    </row>
    <row r="48" s="1" customFormat="1" spans="1:47">
      <c r="A48" s="6"/>
      <c r="B48" s="6"/>
      <c r="C48" s="9">
        <v>4</v>
      </c>
      <c r="D48" s="10">
        <v>11.8559333333333</v>
      </c>
      <c r="E48" s="12">
        <f t="shared" si="39"/>
        <v>6.38864516129032</v>
      </c>
      <c r="F48" s="9" t="s">
        <v>109</v>
      </c>
      <c r="G48" s="6">
        <v>5</v>
      </c>
      <c r="H48" s="11">
        <f t="shared" si="21"/>
        <v>11.8559333333333</v>
      </c>
      <c r="I48" s="11">
        <f t="shared" si="22"/>
        <v>285.005933333333</v>
      </c>
      <c r="J48" s="11">
        <f t="shared" si="23"/>
        <v>0.0767713917374331</v>
      </c>
      <c r="K48" s="11">
        <f t="shared" si="24"/>
        <v>92.4058333333333</v>
      </c>
      <c r="L48" s="11">
        <f t="shared" si="25"/>
        <v>0.924058333333333</v>
      </c>
      <c r="M48" s="6" t="s">
        <v>111</v>
      </c>
      <c r="N48" s="11">
        <f>(O47-P47)*$C$24/100</f>
        <v>3.30969364548897</v>
      </c>
      <c r="O48" s="11">
        <f t="shared" si="40"/>
        <v>1.09825273572749</v>
      </c>
      <c r="P48" s="11">
        <f t="shared" si="26"/>
        <v>0.0843143910012427</v>
      </c>
      <c r="Q48" s="15">
        <f t="shared" si="27"/>
        <v>0.0151765903802237</v>
      </c>
      <c r="R48" s="11">
        <f t="shared" si="28"/>
        <v>0.1663305</v>
      </c>
      <c r="S48" s="16">
        <f t="shared" si="29"/>
        <v>0.0912435805833788</v>
      </c>
      <c r="T48" s="3">
        <v>0.01</v>
      </c>
      <c r="U48" s="17">
        <f t="shared" si="30"/>
        <v>0.000912435805833788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0.0289624358058338</v>
      </c>
      <c r="AR48" s="24">
        <f t="shared" si="36"/>
        <v>92.4058333333333</v>
      </c>
      <c r="AS48" s="1">
        <f t="shared" si="37"/>
        <v>0.18</v>
      </c>
      <c r="AT48" s="2">
        <f t="shared" si="41"/>
        <v>46.0166666666667</v>
      </c>
      <c r="AU48" s="1">
        <f t="shared" si="38"/>
        <v>148524.102325807</v>
      </c>
    </row>
    <row r="49" s="1" customFormat="1" spans="1:47">
      <c r="A49" s="6"/>
      <c r="B49" s="6"/>
      <c r="C49" s="9">
        <v>5</v>
      </c>
      <c r="D49" s="10">
        <v>18.2802258064516</v>
      </c>
      <c r="E49" s="12">
        <f t="shared" si="39"/>
        <v>11.8559333333333</v>
      </c>
      <c r="F49" s="9" t="s">
        <v>111</v>
      </c>
      <c r="G49" s="6">
        <v>6</v>
      </c>
      <c r="H49" s="11">
        <f t="shared" si="21"/>
        <v>18.2802258064516</v>
      </c>
      <c r="I49" s="11">
        <f t="shared" si="22"/>
        <v>291.430225806452</v>
      </c>
      <c r="J49" s="11">
        <f t="shared" si="23"/>
        <v>0.163029626371084</v>
      </c>
      <c r="K49" s="11">
        <f t="shared" si="24"/>
        <v>92.4058333333333</v>
      </c>
      <c r="L49" s="11">
        <f t="shared" si="25"/>
        <v>0.924058333333333</v>
      </c>
      <c r="M49" s="6" t="s">
        <v>109</v>
      </c>
      <c r="N49" s="6"/>
      <c r="O49" s="11">
        <f t="shared" si="40"/>
        <v>1.93799667805958</v>
      </c>
      <c r="P49" s="11">
        <f t="shared" si="26"/>
        <v>0.315950874332456</v>
      </c>
      <c r="Q49" s="15">
        <f t="shared" si="27"/>
        <v>0.056871157379842</v>
      </c>
      <c r="R49" s="11">
        <f t="shared" si="28"/>
        <v>0.1663305</v>
      </c>
      <c r="S49" s="16">
        <f t="shared" si="29"/>
        <v>0.341916590041165</v>
      </c>
      <c r="T49" s="3">
        <v>0.01</v>
      </c>
      <c r="U49" s="17">
        <f t="shared" si="30"/>
        <v>0.00341916590041165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0.0314691659004116</v>
      </c>
      <c r="AR49" s="24">
        <f t="shared" si="36"/>
        <v>92.4058333333333</v>
      </c>
      <c r="AS49" s="1">
        <f t="shared" si="37"/>
        <v>0.18</v>
      </c>
      <c r="AT49" s="2">
        <f t="shared" si="41"/>
        <v>46.0166666666667</v>
      </c>
      <c r="AU49" s="1">
        <f t="shared" si="38"/>
        <v>161379.023768404</v>
      </c>
    </row>
    <row r="50" s="1" customFormat="1" spans="1:47">
      <c r="A50" s="6"/>
      <c r="B50" s="6"/>
      <c r="C50" s="9">
        <v>6</v>
      </c>
      <c r="D50" s="10">
        <v>23.4635333333333</v>
      </c>
      <c r="E50" s="12">
        <f t="shared" si="39"/>
        <v>18.2802258064516</v>
      </c>
      <c r="F50" s="9" t="s">
        <v>109</v>
      </c>
      <c r="G50" s="6">
        <v>7</v>
      </c>
      <c r="H50" s="11">
        <f t="shared" si="21"/>
        <v>23.4635333333333</v>
      </c>
      <c r="I50" s="11">
        <f t="shared" si="22"/>
        <v>296.613533333333</v>
      </c>
      <c r="J50" s="11">
        <f t="shared" si="23"/>
        <v>0.292298760327281</v>
      </c>
      <c r="K50" s="11">
        <f t="shared" si="24"/>
        <v>92.4058333333333</v>
      </c>
      <c r="L50" s="11">
        <f t="shared" si="25"/>
        <v>0.924058333333333</v>
      </c>
      <c r="M50" s="6" t="s">
        <v>109</v>
      </c>
      <c r="N50" s="6"/>
      <c r="O50" s="11">
        <f t="shared" si="40"/>
        <v>2.54610413706046</v>
      </c>
      <c r="P50" s="11">
        <f t="shared" si="26"/>
        <v>0.744223082926934</v>
      </c>
      <c r="Q50" s="15">
        <f t="shared" si="27"/>
        <v>0.133960154926848</v>
      </c>
      <c r="R50" s="11">
        <f t="shared" si="28"/>
        <v>0.1663305</v>
      </c>
      <c r="S50" s="16">
        <f t="shared" si="29"/>
        <v>0.805385391896544</v>
      </c>
      <c r="T50" s="3">
        <v>0.01</v>
      </c>
      <c r="U50" s="17">
        <f t="shared" si="30"/>
        <v>0.00805385391896544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0.0361038539189654</v>
      </c>
      <c r="AR50" s="24">
        <f t="shared" si="36"/>
        <v>92.4058333333333</v>
      </c>
      <c r="AS50" s="1">
        <f t="shared" si="37"/>
        <v>0.18</v>
      </c>
      <c r="AT50" s="2">
        <f t="shared" si="41"/>
        <v>46.0166666666667</v>
      </c>
      <c r="AU50" s="1">
        <f t="shared" si="38"/>
        <v>185146.461083784</v>
      </c>
    </row>
    <row r="51" s="1" customFormat="1" spans="1:47">
      <c r="A51" s="6"/>
      <c r="B51" s="6"/>
      <c r="C51" s="9">
        <v>7</v>
      </c>
      <c r="D51" s="10">
        <v>23.3918709677419</v>
      </c>
      <c r="E51" s="12">
        <f t="shared" si="39"/>
        <v>23.4635333333333</v>
      </c>
      <c r="F51" s="9" t="s">
        <v>109</v>
      </c>
      <c r="G51" s="6">
        <v>8</v>
      </c>
      <c r="H51" s="11">
        <f t="shared" si="21"/>
        <v>23.3918709677419</v>
      </c>
      <c r="I51" s="11">
        <f t="shared" si="22"/>
        <v>296.541870967742</v>
      </c>
      <c r="J51" s="11">
        <f t="shared" si="23"/>
        <v>0.289989167446498</v>
      </c>
      <c r="K51" s="11">
        <f t="shared" si="24"/>
        <v>92.4058333333333</v>
      </c>
      <c r="L51" s="11">
        <f t="shared" si="25"/>
        <v>0.924058333333333</v>
      </c>
      <c r="M51" s="6" t="s">
        <v>109</v>
      </c>
      <c r="N51" s="6"/>
      <c r="O51" s="11">
        <f t="shared" si="40"/>
        <v>2.72593938746686</v>
      </c>
      <c r="P51" s="11">
        <f t="shared" si="26"/>
        <v>0.790492893481129</v>
      </c>
      <c r="Q51" s="15">
        <f t="shared" si="27"/>
        <v>0.142288720826603</v>
      </c>
      <c r="R51" s="11">
        <f t="shared" si="28"/>
        <v>0.1663305</v>
      </c>
      <c r="S51" s="16">
        <f t="shared" si="29"/>
        <v>0.855457783308553</v>
      </c>
      <c r="T51" s="3">
        <v>0.01</v>
      </c>
      <c r="U51" s="17">
        <f t="shared" si="30"/>
        <v>0.00855457783308553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0.0366045778330855</v>
      </c>
      <c r="AR51" s="24">
        <f t="shared" si="36"/>
        <v>92.4058333333333</v>
      </c>
      <c r="AS51" s="1">
        <f t="shared" si="37"/>
        <v>0.18</v>
      </c>
      <c r="AT51" s="2">
        <f t="shared" si="41"/>
        <v>46.0166666666667</v>
      </c>
      <c r="AU51" s="1">
        <f t="shared" si="38"/>
        <v>187714.255117281</v>
      </c>
    </row>
    <row r="52" s="1" customFormat="1" spans="1:47">
      <c r="A52" s="6"/>
      <c r="B52" s="6"/>
      <c r="C52" s="9">
        <v>8</v>
      </c>
      <c r="D52" s="10">
        <v>23.2899677419355</v>
      </c>
      <c r="E52" s="12">
        <f t="shared" si="39"/>
        <v>23.3918709677419</v>
      </c>
      <c r="F52" s="9" t="s">
        <v>109</v>
      </c>
      <c r="G52" s="6">
        <v>9</v>
      </c>
      <c r="H52" s="11">
        <f t="shared" si="21"/>
        <v>23.2899677419355</v>
      </c>
      <c r="I52" s="11">
        <f t="shared" si="22"/>
        <v>296.439967741935</v>
      </c>
      <c r="J52" s="11">
        <f t="shared" si="23"/>
        <v>0.286734444378459</v>
      </c>
      <c r="K52" s="11">
        <f t="shared" si="24"/>
        <v>92.4058333333333</v>
      </c>
      <c r="L52" s="11">
        <f t="shared" si="25"/>
        <v>0.924058333333333</v>
      </c>
      <c r="M52" s="6" t="s">
        <v>109</v>
      </c>
      <c r="N52" s="6"/>
      <c r="O52" s="11">
        <f t="shared" si="40"/>
        <v>2.85950482731906</v>
      </c>
      <c r="P52" s="11">
        <f t="shared" si="26"/>
        <v>0.819918527858851</v>
      </c>
      <c r="Q52" s="15">
        <f t="shared" si="27"/>
        <v>0.147585335014593</v>
      </c>
      <c r="R52" s="11">
        <f t="shared" si="28"/>
        <v>0.1663305</v>
      </c>
      <c r="S52" s="16">
        <f t="shared" si="29"/>
        <v>0.887301697611642</v>
      </c>
      <c r="T52" s="3">
        <v>0.01</v>
      </c>
      <c r="U52" s="17">
        <f t="shared" si="30"/>
        <v>0.00887301697611642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0.0369230169761164</v>
      </c>
      <c r="AR52" s="24">
        <f t="shared" si="36"/>
        <v>92.4058333333333</v>
      </c>
      <c r="AS52" s="1">
        <f t="shared" si="37"/>
        <v>0.18</v>
      </c>
      <c r="AT52" s="2">
        <f t="shared" si="41"/>
        <v>46.0166666666667</v>
      </c>
      <c r="AU52" s="1">
        <f t="shared" si="38"/>
        <v>189347.26306527</v>
      </c>
    </row>
    <row r="53" s="1" customFormat="1" spans="1:47">
      <c r="A53" s="6"/>
      <c r="B53" s="6"/>
      <c r="C53" s="9">
        <v>9</v>
      </c>
      <c r="D53" s="10">
        <v>18.2108</v>
      </c>
      <c r="E53" s="12">
        <f t="shared" si="39"/>
        <v>23.2899677419355</v>
      </c>
      <c r="F53" s="9" t="s">
        <v>109</v>
      </c>
      <c r="G53" s="6">
        <v>10</v>
      </c>
      <c r="H53" s="11">
        <f t="shared" si="21"/>
        <v>18.2108</v>
      </c>
      <c r="I53" s="11">
        <f t="shared" si="22"/>
        <v>291.3608</v>
      </c>
      <c r="J53" s="11">
        <f t="shared" si="23"/>
        <v>0.161736890078064</v>
      </c>
      <c r="K53" s="11">
        <f t="shared" si="24"/>
        <v>92.4058333333333</v>
      </c>
      <c r="L53" s="11">
        <f t="shared" si="25"/>
        <v>0.924058333333333</v>
      </c>
      <c r="M53" s="6" t="s">
        <v>109</v>
      </c>
      <c r="N53" s="6"/>
      <c r="O53" s="11">
        <f t="shared" si="40"/>
        <v>2.96364463279354</v>
      </c>
      <c r="P53" s="11">
        <f t="shared" si="26"/>
        <v>0.479330666204574</v>
      </c>
      <c r="Q53" s="15">
        <f t="shared" si="27"/>
        <v>0.0862795199168233</v>
      </c>
      <c r="R53" s="11">
        <f t="shared" si="28"/>
        <v>0.1663305</v>
      </c>
      <c r="S53" s="16">
        <f t="shared" si="29"/>
        <v>0.518723384567613</v>
      </c>
      <c r="T53" s="3">
        <v>0.01</v>
      </c>
      <c r="U53" s="17">
        <f t="shared" si="30"/>
        <v>0.00518723384567613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0.0242872338456761</v>
      </c>
      <c r="AR53" s="24">
        <f t="shared" si="36"/>
        <v>92.4058333333333</v>
      </c>
      <c r="AS53" s="1">
        <f t="shared" si="37"/>
        <v>0.18</v>
      </c>
      <c r="AT53" s="2">
        <f t="shared" si="41"/>
        <v>46.0166666666667</v>
      </c>
      <c r="AU53" s="1">
        <f t="shared" si="38"/>
        <v>124548.902899231</v>
      </c>
    </row>
    <row r="54" s="1" customFormat="1" spans="1:47">
      <c r="A54" s="6"/>
      <c r="B54" s="6"/>
      <c r="C54" s="9">
        <v>10</v>
      </c>
      <c r="D54" s="10">
        <v>10.2864838709677</v>
      </c>
      <c r="E54" s="12">
        <f t="shared" si="39"/>
        <v>18.2108</v>
      </c>
      <c r="F54" s="9" t="s">
        <v>109</v>
      </c>
      <c r="G54" s="6">
        <v>11</v>
      </c>
      <c r="H54" s="11">
        <f t="shared" si="21"/>
        <v>10.2864838709677</v>
      </c>
      <c r="I54" s="11">
        <f t="shared" si="22"/>
        <v>283.436483870968</v>
      </c>
      <c r="J54" s="11">
        <f t="shared" si="23"/>
        <v>0.0635394867982192</v>
      </c>
      <c r="K54" s="11">
        <f t="shared" si="24"/>
        <v>92.4058333333333</v>
      </c>
      <c r="L54" s="11">
        <f t="shared" si="25"/>
        <v>0.924058333333333</v>
      </c>
      <c r="M54" s="6" t="s">
        <v>111</v>
      </c>
      <c r="N54" s="11">
        <f>(O53-P53)*$C$24/100</f>
        <v>2.36009826825952</v>
      </c>
      <c r="O54" s="11">
        <f t="shared" si="40"/>
        <v>1.04827403166278</v>
      </c>
      <c r="P54" s="11">
        <f t="shared" si="26"/>
        <v>0.0666067939957533</v>
      </c>
      <c r="Q54" s="15">
        <f t="shared" si="27"/>
        <v>0.0119892229192356</v>
      </c>
      <c r="R54" s="11">
        <f t="shared" si="28"/>
        <v>0.1663305</v>
      </c>
      <c r="S54" s="16">
        <f t="shared" si="29"/>
        <v>0.0720807243364001</v>
      </c>
      <c r="T54" s="3">
        <v>0.01</v>
      </c>
      <c r="U54" s="17">
        <f t="shared" si="30"/>
        <v>0.000720807243364001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0.019820807243364</v>
      </c>
      <c r="AR54" s="24">
        <f t="shared" si="36"/>
        <v>92.4058333333333</v>
      </c>
      <c r="AS54" s="1">
        <f t="shared" si="37"/>
        <v>0.18</v>
      </c>
      <c r="AT54" s="2">
        <f t="shared" si="41"/>
        <v>46.0166666666667</v>
      </c>
      <c r="AU54" s="1">
        <f t="shared" si="38"/>
        <v>101644.337614743</v>
      </c>
    </row>
    <row r="55" s="1" customFormat="1" spans="1:48">
      <c r="A55" s="6"/>
      <c r="B55" s="6"/>
      <c r="C55" s="9">
        <v>11</v>
      </c>
      <c r="D55" s="10">
        <v>3.1664</v>
      </c>
      <c r="E55" s="12">
        <f t="shared" si="39"/>
        <v>10.2864838709677</v>
      </c>
      <c r="F55" s="9" t="s">
        <v>111</v>
      </c>
      <c r="G55" s="6">
        <v>12</v>
      </c>
      <c r="H55" s="11">
        <f t="shared" si="21"/>
        <v>3.1664</v>
      </c>
      <c r="I55" s="11">
        <f t="shared" si="22"/>
        <v>276.3164</v>
      </c>
      <c r="J55" s="11">
        <f t="shared" si="23"/>
        <v>0.0262185599441112</v>
      </c>
      <c r="K55" s="11">
        <f t="shared" si="24"/>
        <v>92.4058333333333</v>
      </c>
      <c r="L55" s="11">
        <f t="shared" si="25"/>
        <v>0.924058333333333</v>
      </c>
      <c r="M55" s="6" t="s">
        <v>109</v>
      </c>
      <c r="N55" s="6"/>
      <c r="O55" s="11">
        <f t="shared" si="40"/>
        <v>1.90572557100036</v>
      </c>
      <c r="P55" s="11">
        <f t="shared" si="26"/>
        <v>0.0499653801202985</v>
      </c>
      <c r="Q55" s="15">
        <f t="shared" si="27"/>
        <v>0.00899376842165374</v>
      </c>
      <c r="R55" s="11">
        <f t="shared" si="28"/>
        <v>0.1663305</v>
      </c>
      <c r="S55" s="16">
        <f t="shared" si="29"/>
        <v>0.0540716730945541</v>
      </c>
      <c r="T55" s="3">
        <v>0.01</v>
      </c>
      <c r="U55" s="17">
        <f t="shared" si="30"/>
        <v>0.000540716730945541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0.0196407167309455</v>
      </c>
      <c r="AR55" s="24">
        <f t="shared" si="36"/>
        <v>92.4058333333333</v>
      </c>
      <c r="AS55" s="1">
        <f t="shared" si="37"/>
        <v>0.18</v>
      </c>
      <c r="AT55" s="2">
        <f t="shared" si="41"/>
        <v>46.0166666666667</v>
      </c>
      <c r="AU55" s="1">
        <f t="shared" si="38"/>
        <v>100720.804046169</v>
      </c>
      <c r="AV55" s="1">
        <f>SUM(AU44:AU55)</f>
        <v>1602601.16637446</v>
      </c>
    </row>
    <row r="56" s="1" customFormat="1" spans="1:46">
      <c r="A56" s="6"/>
      <c r="B56" s="6"/>
      <c r="C56" s="9">
        <v>12</v>
      </c>
      <c r="D56" s="10">
        <v>-6.3051935483871</v>
      </c>
      <c r="E56" s="12">
        <f t="shared" si="39"/>
        <v>3.1664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-5</v>
      </c>
      <c r="E60" s="9"/>
      <c r="F60" s="9"/>
      <c r="G60" s="6">
        <v>1</v>
      </c>
      <c r="H60" s="11">
        <f t="shared" ref="H60:H71" si="42">E61</f>
        <v>-5</v>
      </c>
      <c r="I60" s="11">
        <f t="shared" ref="I60:I71" si="43">H60+273.15</f>
        <v>268.15</v>
      </c>
      <c r="J60" s="11">
        <f t="shared" ref="J60:J71" si="44">EXP(($C$18*(I60-$C$16))/($C$19*I60*$C$16))</f>
        <v>0.00896487173486583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0.0123688335325944</v>
      </c>
      <c r="Q60" s="15">
        <f t="shared" ref="Q60:Q71" si="48">P60*$B$62</f>
        <v>0.00123688335325944</v>
      </c>
      <c r="R60" s="11">
        <f t="shared" ref="R60:R71" si="49">L60*$B$62</f>
        <v>0.13797</v>
      </c>
      <c r="S60" s="16">
        <f t="shared" ref="S60:S71" si="50">Q60/R60</f>
        <v>0.00896487173486583</v>
      </c>
      <c r="T60" s="3">
        <v>0.01</v>
      </c>
      <c r="U60" s="17">
        <f t="shared" ref="U60:U71" si="51">S60*T60</f>
        <v>8.96487173486583e-5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0.0123896487173487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2.68333333333333</v>
      </c>
      <c r="AU60" s="1">
        <f t="shared" ref="AU60:AU71" si="59">AT60*10000*AS60*0.67*AR60*AQ60</f>
        <v>3073.21600071935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-4.62496774193548</v>
      </c>
      <c r="E61" s="12">
        <f t="shared" ref="E61:E72" si="60">D60</f>
        <v>-5</v>
      </c>
      <c r="F61" s="9" t="s">
        <v>109</v>
      </c>
      <c r="G61" s="6">
        <v>2</v>
      </c>
      <c r="H61" s="11">
        <f t="shared" si="42"/>
        <v>-4.62496774193548</v>
      </c>
      <c r="I61" s="11">
        <f t="shared" si="43"/>
        <v>268.525032258064</v>
      </c>
      <c r="J61" s="11">
        <f t="shared" si="44"/>
        <v>0.00943123537177143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2.74703116646741</v>
      </c>
      <c r="P61" s="11">
        <f t="shared" si="47"/>
        <v>0.0259078975045459</v>
      </c>
      <c r="Q61" s="15">
        <f t="shared" si="48"/>
        <v>0.00259078975045459</v>
      </c>
      <c r="R61" s="11">
        <f t="shared" si="49"/>
        <v>0.13797</v>
      </c>
      <c r="S61" s="16">
        <f t="shared" si="50"/>
        <v>0.0187779209281336</v>
      </c>
      <c r="T61" s="3">
        <v>0.01</v>
      </c>
      <c r="U61" s="17">
        <f t="shared" si="51"/>
        <v>0.000187779209281336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0.0124877792092813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2.68333333333333</v>
      </c>
      <c r="AU61" s="1">
        <f t="shared" si="59"/>
        <v>3097.55698123026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-0.646793103448276</v>
      </c>
      <c r="E62" s="12">
        <f t="shared" si="60"/>
        <v>-4.62496774193548</v>
      </c>
      <c r="F62" s="9" t="s">
        <v>109</v>
      </c>
      <c r="G62" s="6">
        <v>3</v>
      </c>
      <c r="H62" s="11">
        <f t="shared" si="42"/>
        <v>-0.646793103448276</v>
      </c>
      <c r="I62" s="11">
        <f t="shared" si="43"/>
        <v>272.503206896552</v>
      </c>
      <c r="J62" s="11">
        <f t="shared" si="44"/>
        <v>0.0160126246849674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4.10082326896286</v>
      </c>
      <c r="P62" s="11">
        <f t="shared" si="47"/>
        <v>0.0656649439052835</v>
      </c>
      <c r="Q62" s="15">
        <f t="shared" si="48"/>
        <v>0.00656649439052835</v>
      </c>
      <c r="R62" s="11">
        <f t="shared" si="49"/>
        <v>0.13797</v>
      </c>
      <c r="S62" s="16">
        <f t="shared" si="50"/>
        <v>0.0475936391282768</v>
      </c>
      <c r="T62" s="3">
        <v>0.01</v>
      </c>
      <c r="U62" s="17">
        <f t="shared" si="51"/>
        <v>0.000475936391282768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0.0127759363912828</v>
      </c>
      <c r="AR62" s="24">
        <f t="shared" si="57"/>
        <v>137.97</v>
      </c>
      <c r="AS62" s="1">
        <f t="shared" si="58"/>
        <v>0.1</v>
      </c>
      <c r="AT62" s="2">
        <f t="shared" si="62"/>
        <v>2.68333333333333</v>
      </c>
      <c r="AU62" s="1">
        <f t="shared" si="59"/>
        <v>3169.03352448438</v>
      </c>
    </row>
    <row r="63" s="1" customFormat="1" spans="1:47">
      <c r="A63" s="6"/>
      <c r="B63" s="6"/>
      <c r="C63" s="9">
        <v>3</v>
      </c>
      <c r="D63" s="10">
        <v>6.38864516129032</v>
      </c>
      <c r="E63" s="12">
        <f t="shared" si="60"/>
        <v>-0.646793103448276</v>
      </c>
      <c r="F63" s="9" t="s">
        <v>109</v>
      </c>
      <c r="G63" s="6">
        <v>4</v>
      </c>
      <c r="H63" s="11">
        <f t="shared" si="42"/>
        <v>6.38864516129032</v>
      </c>
      <c r="I63" s="11">
        <f t="shared" si="43"/>
        <v>279.53864516129</v>
      </c>
      <c r="J63" s="11">
        <f t="shared" si="44"/>
        <v>0.0393562335126862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5.41485832505758</v>
      </c>
      <c r="P63" s="11">
        <f t="shared" si="47"/>
        <v>0.213108428679079</v>
      </c>
      <c r="Q63" s="15">
        <f t="shared" si="48"/>
        <v>0.0213108428679079</v>
      </c>
      <c r="R63" s="11">
        <f t="shared" si="49"/>
        <v>0.13797</v>
      </c>
      <c r="S63" s="16">
        <f t="shared" si="50"/>
        <v>0.154459975849155</v>
      </c>
      <c r="T63" s="3">
        <v>0.01</v>
      </c>
      <c r="U63" s="17">
        <f t="shared" si="51"/>
        <v>0.00154459975849155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0.0138445997584915</v>
      </c>
      <c r="AR63" s="24">
        <f t="shared" si="57"/>
        <v>137.97</v>
      </c>
      <c r="AS63" s="1">
        <f t="shared" si="58"/>
        <v>0.1</v>
      </c>
      <c r="AT63" s="2">
        <f t="shared" si="62"/>
        <v>2.68333333333333</v>
      </c>
      <c r="AU63" s="1">
        <f t="shared" si="59"/>
        <v>3434.11233619354</v>
      </c>
    </row>
    <row r="64" s="1" customFormat="1" spans="1:47">
      <c r="A64" s="6"/>
      <c r="B64" s="6"/>
      <c r="C64" s="9">
        <v>4</v>
      </c>
      <c r="D64" s="10">
        <v>11.8559333333333</v>
      </c>
      <c r="E64" s="12">
        <f t="shared" si="60"/>
        <v>6.38864516129032</v>
      </c>
      <c r="F64" s="9" t="s">
        <v>109</v>
      </c>
      <c r="G64" s="6">
        <v>5</v>
      </c>
      <c r="H64" s="11">
        <f t="shared" si="42"/>
        <v>11.8559333333333</v>
      </c>
      <c r="I64" s="11">
        <f t="shared" si="43"/>
        <v>285.005933333333</v>
      </c>
      <c r="J64" s="11">
        <f t="shared" si="44"/>
        <v>0.0767713917374331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4.94166240155957</v>
      </c>
      <c r="O64" s="11">
        <f t="shared" si="61"/>
        <v>1.63978749481892</v>
      </c>
      <c r="P64" s="11">
        <f t="shared" si="47"/>
        <v>0.125888768130888</v>
      </c>
      <c r="Q64" s="15">
        <f t="shared" si="48"/>
        <v>0.0125888768130888</v>
      </c>
      <c r="R64" s="11">
        <f t="shared" si="49"/>
        <v>0.13797</v>
      </c>
      <c r="S64" s="16">
        <f t="shared" si="50"/>
        <v>0.0912435805833788</v>
      </c>
      <c r="T64" s="3">
        <v>0.01</v>
      </c>
      <c r="U64" s="17">
        <f t="shared" si="51"/>
        <v>0.000912435805833788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0.0189624358058338</v>
      </c>
      <c r="AR64" s="24">
        <f t="shared" si="57"/>
        <v>137.97</v>
      </c>
      <c r="AS64" s="1">
        <f t="shared" si="58"/>
        <v>0.1</v>
      </c>
      <c r="AT64" s="2">
        <f t="shared" si="62"/>
        <v>2.68333333333333</v>
      </c>
      <c r="AU64" s="1">
        <f t="shared" si="59"/>
        <v>4703.57654688798</v>
      </c>
    </row>
    <row r="65" s="1" customFormat="1" spans="1:47">
      <c r="A65" s="6"/>
      <c r="B65" s="6"/>
      <c r="C65" s="9">
        <v>5</v>
      </c>
      <c r="D65" s="10">
        <v>18.2802258064516</v>
      </c>
      <c r="E65" s="12">
        <f t="shared" si="60"/>
        <v>11.8559333333333</v>
      </c>
      <c r="F65" s="9" t="s">
        <v>111</v>
      </c>
      <c r="G65" s="6">
        <v>6</v>
      </c>
      <c r="H65" s="11">
        <f t="shared" si="42"/>
        <v>18.2802258064516</v>
      </c>
      <c r="I65" s="11">
        <f t="shared" si="43"/>
        <v>291.430225806452</v>
      </c>
      <c r="J65" s="11">
        <f t="shared" si="44"/>
        <v>0.163029626371084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2.89359872668804</v>
      </c>
      <c r="P65" s="11">
        <f t="shared" si="47"/>
        <v>0.471742319279795</v>
      </c>
      <c r="Q65" s="15">
        <f t="shared" si="48"/>
        <v>0.0471742319279796</v>
      </c>
      <c r="R65" s="11">
        <f t="shared" si="49"/>
        <v>0.13797</v>
      </c>
      <c r="S65" s="16">
        <f t="shared" si="50"/>
        <v>0.341916590041165</v>
      </c>
      <c r="T65" s="3">
        <v>0.01</v>
      </c>
      <c r="U65" s="17">
        <f t="shared" si="51"/>
        <v>0.00341916590041165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0.0214691659004116</v>
      </c>
      <c r="AR65" s="24">
        <f t="shared" si="57"/>
        <v>137.97</v>
      </c>
      <c r="AS65" s="1">
        <f t="shared" si="58"/>
        <v>0.1</v>
      </c>
      <c r="AT65" s="2">
        <f t="shared" si="62"/>
        <v>2.68333333333333</v>
      </c>
      <c r="AU65" s="1">
        <f t="shared" si="59"/>
        <v>5325.36358959519</v>
      </c>
    </row>
    <row r="66" s="1" customFormat="1" spans="1:47">
      <c r="A66" s="6"/>
      <c r="B66" s="6"/>
      <c r="C66" s="9">
        <v>6</v>
      </c>
      <c r="D66" s="10">
        <v>23.4635333333333</v>
      </c>
      <c r="E66" s="12">
        <f t="shared" si="60"/>
        <v>18.2802258064516</v>
      </c>
      <c r="F66" s="9" t="s">
        <v>109</v>
      </c>
      <c r="G66" s="6">
        <v>7</v>
      </c>
      <c r="H66" s="11">
        <f t="shared" si="42"/>
        <v>23.4635333333333</v>
      </c>
      <c r="I66" s="11">
        <f t="shared" si="43"/>
        <v>296.613533333333</v>
      </c>
      <c r="J66" s="11">
        <f t="shared" si="44"/>
        <v>0.292298760327281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3.80155640740824</v>
      </c>
      <c r="P66" s="11">
        <f t="shared" si="47"/>
        <v>1.11119022519966</v>
      </c>
      <c r="Q66" s="15">
        <f t="shared" si="48"/>
        <v>0.111119022519966</v>
      </c>
      <c r="R66" s="11">
        <f t="shared" si="49"/>
        <v>0.13797</v>
      </c>
      <c r="S66" s="16">
        <f t="shared" si="50"/>
        <v>0.805385391896544</v>
      </c>
      <c r="T66" s="3">
        <v>0.01</v>
      </c>
      <c r="U66" s="17">
        <f t="shared" si="51"/>
        <v>0.00805385391896544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0.0261038539189654</v>
      </c>
      <c r="AR66" s="24">
        <f t="shared" si="57"/>
        <v>137.97</v>
      </c>
      <c r="AS66" s="1">
        <f t="shared" si="58"/>
        <v>0.1</v>
      </c>
      <c r="AT66" s="2">
        <f t="shared" si="62"/>
        <v>2.68333333333333</v>
      </c>
      <c r="AU66" s="1">
        <f t="shared" si="59"/>
        <v>6474.98434978813</v>
      </c>
    </row>
    <row r="67" s="1" customFormat="1" spans="1:47">
      <c r="A67" s="6"/>
      <c r="B67" s="6"/>
      <c r="C67" s="9">
        <v>7</v>
      </c>
      <c r="D67" s="10">
        <v>23.3918709677419</v>
      </c>
      <c r="E67" s="12">
        <f t="shared" si="60"/>
        <v>23.4635333333333</v>
      </c>
      <c r="F67" s="9" t="s">
        <v>109</v>
      </c>
      <c r="G67" s="6">
        <v>8</v>
      </c>
      <c r="H67" s="11">
        <f t="shared" si="42"/>
        <v>23.3918709677419</v>
      </c>
      <c r="I67" s="11">
        <f t="shared" si="43"/>
        <v>296.541870967742</v>
      </c>
      <c r="J67" s="11">
        <f t="shared" si="44"/>
        <v>0.289989167446498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4.07006618220858</v>
      </c>
      <c r="P67" s="11">
        <f t="shared" si="47"/>
        <v>1.18027510363081</v>
      </c>
      <c r="Q67" s="15">
        <f t="shared" si="48"/>
        <v>0.118027510363081</v>
      </c>
      <c r="R67" s="11">
        <f t="shared" si="49"/>
        <v>0.13797</v>
      </c>
      <c r="S67" s="16">
        <f t="shared" si="50"/>
        <v>0.855457783308553</v>
      </c>
      <c r="T67" s="3">
        <v>0.01</v>
      </c>
      <c r="U67" s="17">
        <f t="shared" si="51"/>
        <v>0.00855457783308553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0.0266045778330855</v>
      </c>
      <c r="AR67" s="24">
        <f t="shared" si="57"/>
        <v>137.97</v>
      </c>
      <c r="AS67" s="1">
        <f t="shared" si="58"/>
        <v>0.1</v>
      </c>
      <c r="AT67" s="2">
        <f t="shared" si="62"/>
        <v>2.68333333333333</v>
      </c>
      <c r="AU67" s="1">
        <f t="shared" si="59"/>
        <v>6599.18744706093</v>
      </c>
    </row>
    <row r="68" s="1" customFormat="1" spans="1:47">
      <c r="A68" s="6"/>
      <c r="B68" s="6"/>
      <c r="C68" s="9">
        <v>8</v>
      </c>
      <c r="D68" s="10">
        <v>23.2899677419355</v>
      </c>
      <c r="E68" s="12">
        <f t="shared" si="60"/>
        <v>23.3918709677419</v>
      </c>
      <c r="F68" s="9" t="s">
        <v>109</v>
      </c>
      <c r="G68" s="6">
        <v>9</v>
      </c>
      <c r="H68" s="11">
        <f t="shared" si="42"/>
        <v>23.2899677419355</v>
      </c>
      <c r="I68" s="11">
        <f t="shared" si="43"/>
        <v>296.439967741935</v>
      </c>
      <c r="J68" s="11">
        <f t="shared" si="44"/>
        <v>0.286734444378459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4.26949107857777</v>
      </c>
      <c r="P68" s="11">
        <f t="shared" si="47"/>
        <v>1.22421015219478</v>
      </c>
      <c r="Q68" s="15">
        <f t="shared" si="48"/>
        <v>0.122421015219478</v>
      </c>
      <c r="R68" s="11">
        <f t="shared" si="49"/>
        <v>0.13797</v>
      </c>
      <c r="S68" s="16">
        <f t="shared" si="50"/>
        <v>0.887301697611643</v>
      </c>
      <c r="T68" s="3">
        <v>0.01</v>
      </c>
      <c r="U68" s="17">
        <f t="shared" si="51"/>
        <v>0.00887301697611643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0.0269230169761164</v>
      </c>
      <c r="AR68" s="24">
        <f t="shared" si="57"/>
        <v>137.97</v>
      </c>
      <c r="AS68" s="1">
        <f t="shared" si="58"/>
        <v>0.1</v>
      </c>
      <c r="AT68" s="2">
        <f t="shared" si="62"/>
        <v>2.68333333333333</v>
      </c>
      <c r="AU68" s="1">
        <f t="shared" si="59"/>
        <v>6678.17534187086</v>
      </c>
    </row>
    <row r="69" s="1" customFormat="1" spans="1:47">
      <c r="A69" s="6"/>
      <c r="B69" s="6"/>
      <c r="C69" s="9">
        <v>9</v>
      </c>
      <c r="D69" s="10">
        <v>18.2108</v>
      </c>
      <c r="E69" s="12">
        <f t="shared" si="60"/>
        <v>23.2899677419355</v>
      </c>
      <c r="F69" s="9" t="s">
        <v>109</v>
      </c>
      <c r="G69" s="6">
        <v>10</v>
      </c>
      <c r="H69" s="11">
        <f t="shared" si="42"/>
        <v>18.2108</v>
      </c>
      <c r="I69" s="11">
        <f t="shared" si="43"/>
        <v>291.3608</v>
      </c>
      <c r="J69" s="11">
        <f t="shared" si="44"/>
        <v>0.161736890078064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4.42498092638299</v>
      </c>
      <c r="P69" s="11">
        <f t="shared" si="47"/>
        <v>0.715682653687936</v>
      </c>
      <c r="Q69" s="15">
        <f t="shared" si="48"/>
        <v>0.0715682653687936</v>
      </c>
      <c r="R69" s="11">
        <f t="shared" si="49"/>
        <v>0.13797</v>
      </c>
      <c r="S69" s="16">
        <f t="shared" si="50"/>
        <v>0.518723384567613</v>
      </c>
      <c r="T69" s="3">
        <v>0.01</v>
      </c>
      <c r="U69" s="17">
        <f t="shared" si="51"/>
        <v>0.00518723384567613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0.0174872338456761</v>
      </c>
      <c r="AR69" s="24">
        <f t="shared" si="57"/>
        <v>137.97</v>
      </c>
      <c r="AS69" s="1">
        <f t="shared" si="58"/>
        <v>0.1</v>
      </c>
      <c r="AT69" s="2">
        <f t="shared" si="62"/>
        <v>2.68333333333333</v>
      </c>
      <c r="AU69" s="1">
        <f t="shared" si="59"/>
        <v>4337.65703038863</v>
      </c>
    </row>
    <row r="70" s="1" customFormat="1" spans="1:47">
      <c r="A70" s="6"/>
      <c r="B70" s="6"/>
      <c r="C70" s="9">
        <v>10</v>
      </c>
      <c r="D70" s="10">
        <v>10.2864838709677</v>
      </c>
      <c r="E70" s="12">
        <f t="shared" si="60"/>
        <v>18.2108</v>
      </c>
      <c r="F70" s="9" t="s">
        <v>109</v>
      </c>
      <c r="G70" s="6">
        <v>11</v>
      </c>
      <c r="H70" s="11">
        <f t="shared" si="42"/>
        <v>10.2864838709677</v>
      </c>
      <c r="I70" s="11">
        <f t="shared" si="43"/>
        <v>283.436483870968</v>
      </c>
      <c r="J70" s="11">
        <f t="shared" si="44"/>
        <v>0.0635394867982192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3.5238333590603</v>
      </c>
      <c r="O70" s="11">
        <f t="shared" si="61"/>
        <v>1.56516491363475</v>
      </c>
      <c r="P70" s="11">
        <f t="shared" si="47"/>
        <v>0.0994497753669312</v>
      </c>
      <c r="Q70" s="15">
        <f t="shared" si="48"/>
        <v>0.00994497753669312</v>
      </c>
      <c r="R70" s="11">
        <f t="shared" si="49"/>
        <v>0.13797</v>
      </c>
      <c r="S70" s="16">
        <f t="shared" si="50"/>
        <v>0.0720807243364001</v>
      </c>
      <c r="T70" s="3">
        <v>0.01</v>
      </c>
      <c r="U70" s="17">
        <f t="shared" si="51"/>
        <v>0.000720807243364001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0.013020807243364</v>
      </c>
      <c r="AR70" s="24">
        <f t="shared" si="57"/>
        <v>137.97</v>
      </c>
      <c r="AS70" s="1">
        <f t="shared" si="58"/>
        <v>0.1</v>
      </c>
      <c r="AT70" s="2">
        <f t="shared" si="62"/>
        <v>2.68333333333333</v>
      </c>
      <c r="AU70" s="1">
        <f t="shared" si="59"/>
        <v>3229.77302064718</v>
      </c>
    </row>
    <row r="71" s="1" customFormat="1" spans="1:48">
      <c r="A71" s="6"/>
      <c r="B71" s="6"/>
      <c r="C71" s="9">
        <v>11</v>
      </c>
      <c r="D71" s="10">
        <v>3.1664</v>
      </c>
      <c r="E71" s="12">
        <f t="shared" si="60"/>
        <v>10.2864838709677</v>
      </c>
      <c r="F71" s="9" t="s">
        <v>111</v>
      </c>
      <c r="G71" s="6">
        <v>12</v>
      </c>
      <c r="H71" s="11">
        <f t="shared" si="42"/>
        <v>3.1664</v>
      </c>
      <c r="I71" s="11">
        <f t="shared" si="43"/>
        <v>276.3164</v>
      </c>
      <c r="J71" s="11">
        <f t="shared" si="44"/>
        <v>0.0262185599441112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2.84541513826782</v>
      </c>
      <c r="P71" s="11">
        <f t="shared" si="47"/>
        <v>0.0746026873685564</v>
      </c>
      <c r="Q71" s="15">
        <f t="shared" si="48"/>
        <v>0.00746026873685564</v>
      </c>
      <c r="R71" s="11">
        <f t="shared" si="49"/>
        <v>0.13797</v>
      </c>
      <c r="S71" s="16">
        <f t="shared" si="50"/>
        <v>0.0540716730945542</v>
      </c>
      <c r="T71" s="3">
        <v>0.01</v>
      </c>
      <c r="U71" s="17">
        <f t="shared" si="51"/>
        <v>0.000540716730945542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0.0128407167309455</v>
      </c>
      <c r="AR71" s="24">
        <f t="shared" si="57"/>
        <v>137.97</v>
      </c>
      <c r="AS71" s="1">
        <f t="shared" si="58"/>
        <v>0.1</v>
      </c>
      <c r="AT71" s="2">
        <f t="shared" si="62"/>
        <v>2.68333333333333</v>
      </c>
      <c r="AU71" s="1">
        <f t="shared" si="59"/>
        <v>3185.10209760744</v>
      </c>
      <c r="AV71" s="1">
        <f>SUM(AU60:AU71)</f>
        <v>53307.7382664739</v>
      </c>
    </row>
    <row r="72" s="1" customFormat="1" spans="1:46">
      <c r="A72" s="6"/>
      <c r="B72" s="6"/>
      <c r="C72" s="9">
        <v>12</v>
      </c>
      <c r="D72" s="10">
        <v>-6.3051935483871</v>
      </c>
      <c r="E72" s="12">
        <f t="shared" si="60"/>
        <v>3.1664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-5</v>
      </c>
      <c r="E76" s="9"/>
      <c r="F76" s="9"/>
      <c r="G76" s="6">
        <v>1</v>
      </c>
      <c r="H76" s="11">
        <f t="shared" ref="H76:H87" si="63">E77</f>
        <v>-5</v>
      </c>
      <c r="I76" s="11">
        <f t="shared" ref="I76:I87" si="64">H76+273.15</f>
        <v>268.15</v>
      </c>
      <c r="J76" s="11">
        <f t="shared" ref="J76:J87" si="65">EXP(($C$18*(I76-$C$16))/($C$19*I76*$C$16))</f>
        <v>0.00896487173486583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0.000701609538786714</v>
      </c>
      <c r="Q76" s="15">
        <f t="shared" ref="Q76:Q87" si="69">P76*$B$78</f>
        <v>0.000133305812369476</v>
      </c>
      <c r="R76" s="11">
        <f t="shared" ref="R76:R87" si="70">L76*$B$78</f>
        <v>0.0148697958333333</v>
      </c>
      <c r="S76" s="16">
        <f t="shared" ref="S76:S87" si="71">Q76/R76</f>
        <v>0.00896487173486585</v>
      </c>
      <c r="T76" s="3">
        <v>0.01</v>
      </c>
      <c r="U76" s="17">
        <f t="shared" ref="U76:U87" si="72">S76*T76</f>
        <v>8.96487173486585e-5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0.0116896487173487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163.275</v>
      </c>
      <c r="AU76" s="1">
        <f t="shared" ref="AU76:AU87" si="79">AT76*10000*AS76*0.67*AR76*AQ76</f>
        <v>19015.2027825992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-4.62496774193548</v>
      </c>
      <c r="E77" s="12">
        <f t="shared" ref="E77:E88" si="80">D76</f>
        <v>-5</v>
      </c>
      <c r="F77" s="9" t="s">
        <v>109</v>
      </c>
      <c r="G77" s="6">
        <v>2</v>
      </c>
      <c r="H77" s="11">
        <f t="shared" si="63"/>
        <v>-4.62496774193548</v>
      </c>
      <c r="I77" s="11">
        <f t="shared" si="64"/>
        <v>268.525032258064</v>
      </c>
      <c r="J77" s="11">
        <f t="shared" si="65"/>
        <v>0.00943123537177143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0.15582255712788</v>
      </c>
      <c r="P77" s="11">
        <f t="shared" si="68"/>
        <v>0.00146959921250434</v>
      </c>
      <c r="Q77" s="15">
        <f t="shared" si="69"/>
        <v>0.000279223850375824</v>
      </c>
      <c r="R77" s="11">
        <f t="shared" si="70"/>
        <v>0.0148697958333333</v>
      </c>
      <c r="S77" s="16">
        <f t="shared" si="71"/>
        <v>0.0187779209281336</v>
      </c>
      <c r="T77" s="3">
        <v>0.01</v>
      </c>
      <c r="U77" s="17">
        <f t="shared" si="72"/>
        <v>0.000187779209281336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0.0117877792092813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163.275</v>
      </c>
      <c r="AU77" s="1">
        <f t="shared" si="79"/>
        <v>19174.828725891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-0.646793103448276</v>
      </c>
      <c r="E78" s="12">
        <f t="shared" si="80"/>
        <v>-4.62496774193548</v>
      </c>
      <c r="F78" s="9" t="s">
        <v>109</v>
      </c>
      <c r="G78" s="6">
        <v>3</v>
      </c>
      <c r="H78" s="11">
        <f t="shared" si="63"/>
        <v>-0.646793103448276</v>
      </c>
      <c r="I78" s="11">
        <f t="shared" si="64"/>
        <v>272.503206896552</v>
      </c>
      <c r="J78" s="11">
        <f t="shared" si="65"/>
        <v>0.0160126246849674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0.232615041248709</v>
      </c>
      <c r="P78" s="11">
        <f t="shared" si="68"/>
        <v>0.00372477735159379</v>
      </c>
      <c r="Q78" s="15">
        <f t="shared" si="69"/>
        <v>0.000707707696802821</v>
      </c>
      <c r="R78" s="11">
        <f t="shared" si="70"/>
        <v>0.0148697958333333</v>
      </c>
      <c r="S78" s="16">
        <f t="shared" si="71"/>
        <v>0.0475936391282769</v>
      </c>
      <c r="T78" s="3">
        <v>0.01</v>
      </c>
      <c r="U78" s="17">
        <f t="shared" si="72"/>
        <v>0.000475936391282769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0.0120759363912828</v>
      </c>
      <c r="AR78" s="24">
        <f t="shared" si="77"/>
        <v>7.82620833333333</v>
      </c>
      <c r="AS78" s="1">
        <f t="shared" si="78"/>
        <v>0.19</v>
      </c>
      <c r="AT78" s="2">
        <f t="shared" si="82"/>
        <v>163.275</v>
      </c>
      <c r="AU78" s="1">
        <f t="shared" si="79"/>
        <v>19643.565416061</v>
      </c>
    </row>
    <row r="79" s="1" customFormat="1" spans="1:47">
      <c r="A79" s="6"/>
      <c r="B79" s="6"/>
      <c r="C79" s="9">
        <v>3</v>
      </c>
      <c r="D79" s="10">
        <v>6.38864516129032</v>
      </c>
      <c r="E79" s="12">
        <f t="shared" si="80"/>
        <v>-0.646793103448276</v>
      </c>
      <c r="F79" s="9" t="s">
        <v>109</v>
      </c>
      <c r="G79" s="6">
        <v>4</v>
      </c>
      <c r="H79" s="11">
        <f t="shared" si="63"/>
        <v>6.38864516129032</v>
      </c>
      <c r="I79" s="11">
        <f t="shared" si="64"/>
        <v>279.53864516129</v>
      </c>
      <c r="J79" s="11">
        <f t="shared" si="65"/>
        <v>0.0393562335126862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0.307152347230448</v>
      </c>
      <c r="P79" s="11">
        <f t="shared" si="68"/>
        <v>0.0120883595015712</v>
      </c>
      <c r="Q79" s="15">
        <f t="shared" si="69"/>
        <v>0.00229678830529853</v>
      </c>
      <c r="R79" s="11">
        <f t="shared" si="70"/>
        <v>0.0148697958333333</v>
      </c>
      <c r="S79" s="16">
        <f t="shared" si="71"/>
        <v>0.154459975849155</v>
      </c>
      <c r="T79" s="3">
        <v>0.01</v>
      </c>
      <c r="U79" s="17">
        <f t="shared" si="72"/>
        <v>0.00154459975849155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0.0131445997584916</v>
      </c>
      <c r="AR79" s="24">
        <f t="shared" si="77"/>
        <v>7.82620833333333</v>
      </c>
      <c r="AS79" s="1">
        <f t="shared" si="78"/>
        <v>0.19</v>
      </c>
      <c r="AT79" s="2">
        <f t="shared" si="82"/>
        <v>163.275</v>
      </c>
      <c r="AU79" s="1">
        <f t="shared" si="79"/>
        <v>21381.9282296203</v>
      </c>
    </row>
    <row r="80" s="1" customFormat="1" spans="1:47">
      <c r="A80" s="6"/>
      <c r="B80" s="6"/>
      <c r="C80" s="9">
        <v>4</v>
      </c>
      <c r="D80" s="10">
        <v>11.8559333333333</v>
      </c>
      <c r="E80" s="12">
        <f t="shared" si="80"/>
        <v>6.38864516129032</v>
      </c>
      <c r="F80" s="9" t="s">
        <v>109</v>
      </c>
      <c r="G80" s="6">
        <v>5</v>
      </c>
      <c r="H80" s="11">
        <f t="shared" si="63"/>
        <v>11.8559333333333</v>
      </c>
      <c r="I80" s="11">
        <f t="shared" si="64"/>
        <v>285.005933333333</v>
      </c>
      <c r="J80" s="11">
        <f t="shared" si="65"/>
        <v>0.0767713917374331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0.280310788342433</v>
      </c>
      <c r="O80" s="11">
        <f t="shared" si="81"/>
        <v>0.0930152827197772</v>
      </c>
      <c r="P80" s="11">
        <f t="shared" si="68"/>
        <v>0.00714091270724811</v>
      </c>
      <c r="Q80" s="15">
        <f t="shared" si="69"/>
        <v>0.00135677341437714</v>
      </c>
      <c r="R80" s="11">
        <f t="shared" si="70"/>
        <v>0.0148697958333333</v>
      </c>
      <c r="S80" s="16">
        <f t="shared" si="71"/>
        <v>0.091243580583379</v>
      </c>
      <c r="T80" s="3">
        <v>0.01</v>
      </c>
      <c r="U80" s="17">
        <f t="shared" si="72"/>
        <v>0.00091243580583379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0.0200124358058338</v>
      </c>
      <c r="AR80" s="24">
        <f t="shared" si="77"/>
        <v>7.82620833333333</v>
      </c>
      <c r="AS80" s="1">
        <f t="shared" si="78"/>
        <v>0.19</v>
      </c>
      <c r="AT80" s="2">
        <f t="shared" si="82"/>
        <v>163.275</v>
      </c>
      <c r="AU80" s="1">
        <f t="shared" si="79"/>
        <v>32553.6322111132</v>
      </c>
    </row>
    <row r="81" s="1" customFormat="1" spans="1:47">
      <c r="A81" s="6"/>
      <c r="B81" s="6"/>
      <c r="C81" s="9">
        <v>5</v>
      </c>
      <c r="D81" s="10">
        <v>18.2802258064516</v>
      </c>
      <c r="E81" s="12">
        <f t="shared" si="80"/>
        <v>11.8559333333333</v>
      </c>
      <c r="F81" s="9" t="s">
        <v>111</v>
      </c>
      <c r="G81" s="6">
        <v>6</v>
      </c>
      <c r="H81" s="11">
        <f t="shared" si="63"/>
        <v>18.2802258064516</v>
      </c>
      <c r="I81" s="11">
        <f t="shared" si="64"/>
        <v>291.430225806452</v>
      </c>
      <c r="J81" s="11">
        <f t="shared" si="65"/>
        <v>0.163029626371084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0.164136453345862</v>
      </c>
      <c r="P81" s="11">
        <f t="shared" si="68"/>
        <v>0.0267591046628508</v>
      </c>
      <c r="Q81" s="15">
        <f t="shared" si="69"/>
        <v>0.00508422988594166</v>
      </c>
      <c r="R81" s="11">
        <f t="shared" si="70"/>
        <v>0.0148697958333333</v>
      </c>
      <c r="S81" s="16">
        <f t="shared" si="71"/>
        <v>0.341916590041166</v>
      </c>
      <c r="T81" s="3">
        <v>0.01</v>
      </c>
      <c r="U81" s="17">
        <f t="shared" si="72"/>
        <v>0.00341916590041166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0.0225191659004117</v>
      </c>
      <c r="AR81" s="24">
        <f t="shared" si="77"/>
        <v>7.82620833333333</v>
      </c>
      <c r="AS81" s="1">
        <f t="shared" si="78"/>
        <v>0.19</v>
      </c>
      <c r="AT81" s="2">
        <f t="shared" si="82"/>
        <v>163.275</v>
      </c>
      <c r="AU81" s="1">
        <f t="shared" si="79"/>
        <v>36631.2552622577</v>
      </c>
    </row>
    <row r="82" s="1" customFormat="1" spans="1:47">
      <c r="A82" s="6"/>
      <c r="B82" s="6"/>
      <c r="C82" s="9">
        <v>6</v>
      </c>
      <c r="D82" s="10">
        <v>23.4635333333333</v>
      </c>
      <c r="E82" s="12">
        <f t="shared" si="80"/>
        <v>18.2802258064516</v>
      </c>
      <c r="F82" s="9" t="s">
        <v>109</v>
      </c>
      <c r="G82" s="6">
        <v>7</v>
      </c>
      <c r="H82" s="11">
        <f t="shared" si="63"/>
        <v>23.4635333333333</v>
      </c>
      <c r="I82" s="11">
        <f t="shared" si="64"/>
        <v>296.613533333333</v>
      </c>
      <c r="J82" s="11">
        <f t="shared" si="65"/>
        <v>0.292298760327281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0.215639432016345</v>
      </c>
      <c r="P82" s="11">
        <f t="shared" si="68"/>
        <v>0.0630311386560566</v>
      </c>
      <c r="Q82" s="15">
        <f t="shared" si="69"/>
        <v>0.0119759163446508</v>
      </c>
      <c r="R82" s="11">
        <f t="shared" si="70"/>
        <v>0.0148697958333333</v>
      </c>
      <c r="S82" s="16">
        <f t="shared" si="71"/>
        <v>0.805385391896545</v>
      </c>
      <c r="T82" s="3">
        <v>0.01</v>
      </c>
      <c r="U82" s="17">
        <f t="shared" si="72"/>
        <v>0.00805385391896545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0.0271538539189655</v>
      </c>
      <c r="AR82" s="24">
        <f t="shared" si="77"/>
        <v>7.82620833333333</v>
      </c>
      <c r="AS82" s="1">
        <f t="shared" si="78"/>
        <v>0.19</v>
      </c>
      <c r="AT82" s="2">
        <f t="shared" si="82"/>
        <v>163.275</v>
      </c>
      <c r="AU82" s="1">
        <f t="shared" si="79"/>
        <v>44170.3639761141</v>
      </c>
    </row>
    <row r="83" s="1" customFormat="1" spans="1:47">
      <c r="A83" s="6"/>
      <c r="B83" s="6"/>
      <c r="C83" s="9">
        <v>7</v>
      </c>
      <c r="D83" s="10">
        <v>23.3918709677419</v>
      </c>
      <c r="E83" s="12">
        <f t="shared" si="80"/>
        <v>23.4635333333333</v>
      </c>
      <c r="F83" s="9" t="s">
        <v>109</v>
      </c>
      <c r="G83" s="6">
        <v>8</v>
      </c>
      <c r="H83" s="11">
        <f t="shared" si="63"/>
        <v>23.3918709677419</v>
      </c>
      <c r="I83" s="11">
        <f t="shared" si="64"/>
        <v>296.541870967742</v>
      </c>
      <c r="J83" s="11">
        <f t="shared" si="65"/>
        <v>0.289989167446498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0.230870376693622</v>
      </c>
      <c r="P83" s="11">
        <f t="shared" si="68"/>
        <v>0.0669499083254426</v>
      </c>
      <c r="Q83" s="15">
        <f t="shared" si="69"/>
        <v>0.0127204825818341</v>
      </c>
      <c r="R83" s="11">
        <f t="shared" si="70"/>
        <v>0.0148697958333333</v>
      </c>
      <c r="S83" s="16">
        <f t="shared" si="71"/>
        <v>0.855457783308555</v>
      </c>
      <c r="T83" s="3">
        <v>0.01</v>
      </c>
      <c r="U83" s="17">
        <f t="shared" si="72"/>
        <v>0.00855457783308555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0.0276545778330856</v>
      </c>
      <c r="AR83" s="24">
        <f t="shared" si="77"/>
        <v>7.82620833333333</v>
      </c>
      <c r="AS83" s="1">
        <f t="shared" si="78"/>
        <v>0.19</v>
      </c>
      <c r="AT83" s="2">
        <f t="shared" si="82"/>
        <v>163.275</v>
      </c>
      <c r="AU83" s="1">
        <f t="shared" si="79"/>
        <v>44984.876627034</v>
      </c>
    </row>
    <row r="84" s="1" customFormat="1" spans="1:47">
      <c r="A84" s="6"/>
      <c r="B84" s="6"/>
      <c r="C84" s="9">
        <v>8</v>
      </c>
      <c r="D84" s="10">
        <v>23.2899677419355</v>
      </c>
      <c r="E84" s="12">
        <f t="shared" si="80"/>
        <v>23.3918709677419</v>
      </c>
      <c r="F84" s="9" t="s">
        <v>109</v>
      </c>
      <c r="G84" s="6">
        <v>9</v>
      </c>
      <c r="H84" s="11">
        <f t="shared" si="63"/>
        <v>23.2899677419355</v>
      </c>
      <c r="I84" s="11">
        <f t="shared" si="64"/>
        <v>296.439967741935</v>
      </c>
      <c r="J84" s="11">
        <f t="shared" si="65"/>
        <v>0.286734444378459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0.242182551701512</v>
      </c>
      <c r="P84" s="11">
        <f t="shared" si="68"/>
        <v>0.0694420794002905</v>
      </c>
      <c r="Q84" s="15">
        <f t="shared" si="69"/>
        <v>0.0131939950860552</v>
      </c>
      <c r="R84" s="11">
        <f t="shared" si="70"/>
        <v>0.0148697958333333</v>
      </c>
      <c r="S84" s="16">
        <f t="shared" si="71"/>
        <v>0.887301697611644</v>
      </c>
      <c r="T84" s="3">
        <v>0.01</v>
      </c>
      <c r="U84" s="17">
        <f t="shared" si="72"/>
        <v>0.00887301697611644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0.0279730169761164</v>
      </c>
      <c r="AR84" s="24">
        <f t="shared" si="77"/>
        <v>7.82620833333333</v>
      </c>
      <c r="AS84" s="1">
        <f t="shared" si="78"/>
        <v>0.19</v>
      </c>
      <c r="AT84" s="2">
        <f t="shared" si="82"/>
        <v>163.275</v>
      </c>
      <c r="AU84" s="1">
        <f t="shared" si="79"/>
        <v>45502.8720796829</v>
      </c>
    </row>
    <row r="85" s="1" customFormat="1" spans="1:47">
      <c r="A85" s="6"/>
      <c r="B85" s="6"/>
      <c r="C85" s="9">
        <v>9</v>
      </c>
      <c r="D85" s="10">
        <v>18.2108</v>
      </c>
      <c r="E85" s="12">
        <f t="shared" si="80"/>
        <v>23.2899677419355</v>
      </c>
      <c r="F85" s="9" t="s">
        <v>109</v>
      </c>
      <c r="G85" s="6">
        <v>10</v>
      </c>
      <c r="H85" s="11">
        <f t="shared" si="63"/>
        <v>18.2108</v>
      </c>
      <c r="I85" s="11">
        <f t="shared" si="64"/>
        <v>291.3608</v>
      </c>
      <c r="J85" s="11">
        <f t="shared" si="65"/>
        <v>0.161736890078064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0.251002555634555</v>
      </c>
      <c r="P85" s="11">
        <f t="shared" si="68"/>
        <v>0.0405963727499793</v>
      </c>
      <c r="Q85" s="15">
        <f t="shared" si="69"/>
        <v>0.00771331082249606</v>
      </c>
      <c r="R85" s="11">
        <f t="shared" si="70"/>
        <v>0.0148697958333333</v>
      </c>
      <c r="S85" s="16">
        <f t="shared" si="71"/>
        <v>0.518723384567614</v>
      </c>
      <c r="T85" s="3">
        <v>0.01</v>
      </c>
      <c r="U85" s="17">
        <f t="shared" si="72"/>
        <v>0.00518723384567614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0.0167872338456761</v>
      </c>
      <c r="AR85" s="24">
        <f t="shared" si="77"/>
        <v>7.82620833333333</v>
      </c>
      <c r="AS85" s="1">
        <f t="shared" si="78"/>
        <v>0.19</v>
      </c>
      <c r="AT85" s="2">
        <f t="shared" si="82"/>
        <v>163.275</v>
      </c>
      <c r="AU85" s="1">
        <f t="shared" si="79"/>
        <v>27307.2924133897</v>
      </c>
    </row>
    <row r="86" s="1" customFormat="1" spans="1:47">
      <c r="A86" s="6"/>
      <c r="B86" s="6"/>
      <c r="C86" s="9">
        <v>10</v>
      </c>
      <c r="D86" s="10">
        <v>10.2864838709677</v>
      </c>
      <c r="E86" s="12">
        <f t="shared" si="80"/>
        <v>18.2108</v>
      </c>
      <c r="F86" s="9" t="s">
        <v>109</v>
      </c>
      <c r="G86" s="6">
        <v>11</v>
      </c>
      <c r="H86" s="11">
        <f t="shared" si="63"/>
        <v>10.2864838709677</v>
      </c>
      <c r="I86" s="11">
        <f t="shared" si="64"/>
        <v>283.436483870968</v>
      </c>
      <c r="J86" s="11">
        <f t="shared" si="65"/>
        <v>0.0635394867982192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0.199885873740347</v>
      </c>
      <c r="O86" s="11">
        <f t="shared" si="81"/>
        <v>0.0887823924775621</v>
      </c>
      <c r="P86" s="11">
        <f t="shared" si="68"/>
        <v>0.00564118765474237</v>
      </c>
      <c r="Q86" s="15">
        <f t="shared" si="69"/>
        <v>0.00107182565440105</v>
      </c>
      <c r="R86" s="11">
        <f t="shared" si="70"/>
        <v>0.0148697958333333</v>
      </c>
      <c r="S86" s="16">
        <f t="shared" si="71"/>
        <v>0.0720807243364002</v>
      </c>
      <c r="T86" s="3">
        <v>0.01</v>
      </c>
      <c r="U86" s="17">
        <f t="shared" si="72"/>
        <v>0.000720807243364002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0.012320807243364</v>
      </c>
      <c r="AR86" s="24">
        <f t="shared" si="77"/>
        <v>7.82620833333333</v>
      </c>
      <c r="AS86" s="1">
        <f t="shared" si="78"/>
        <v>0.19</v>
      </c>
      <c r="AT86" s="2">
        <f t="shared" si="82"/>
        <v>163.275</v>
      </c>
      <c r="AU86" s="1">
        <f t="shared" si="79"/>
        <v>20041.8895248909</v>
      </c>
    </row>
    <row r="87" s="1" customFormat="1" spans="1:48">
      <c r="A87" s="6"/>
      <c r="B87" s="6"/>
      <c r="C87" s="9">
        <v>11</v>
      </c>
      <c r="D87" s="10">
        <v>3.1664</v>
      </c>
      <c r="E87" s="12">
        <f t="shared" si="80"/>
        <v>10.2864838709677</v>
      </c>
      <c r="F87" s="9" t="s">
        <v>111</v>
      </c>
      <c r="G87" s="6">
        <v>12</v>
      </c>
      <c r="H87" s="11">
        <f t="shared" si="63"/>
        <v>3.1664</v>
      </c>
      <c r="I87" s="11">
        <f t="shared" si="64"/>
        <v>276.3164</v>
      </c>
      <c r="J87" s="11">
        <f t="shared" si="65"/>
        <v>0.0262185599441112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0.161403288156153</v>
      </c>
      <c r="P87" s="11">
        <f t="shared" si="68"/>
        <v>0.00423176178569875</v>
      </c>
      <c r="Q87" s="15">
        <f t="shared" si="69"/>
        <v>0.000804034739282763</v>
      </c>
      <c r="R87" s="11">
        <f t="shared" si="70"/>
        <v>0.0148697958333333</v>
      </c>
      <c r="S87" s="16">
        <f t="shared" si="71"/>
        <v>0.0540716730945542</v>
      </c>
      <c r="T87" s="3">
        <v>0.01</v>
      </c>
      <c r="U87" s="17">
        <f t="shared" si="72"/>
        <v>0.000540716730945542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0.0121407167309455</v>
      </c>
      <c r="AR87" s="24">
        <f t="shared" si="77"/>
        <v>7.82620833333333</v>
      </c>
      <c r="AS87" s="1">
        <f t="shared" si="78"/>
        <v>0.19</v>
      </c>
      <c r="AT87" s="2">
        <f t="shared" si="82"/>
        <v>163.275</v>
      </c>
      <c r="AU87" s="1">
        <f t="shared" si="79"/>
        <v>19748.9416617291</v>
      </c>
      <c r="AV87" s="1">
        <f>SUM(AU76:AU87)</f>
        <v>350156.648910383</v>
      </c>
    </row>
    <row r="88" s="1" customFormat="1" spans="1:46">
      <c r="A88" s="6"/>
      <c r="B88" s="6"/>
      <c r="C88" s="9">
        <v>12</v>
      </c>
      <c r="D88" s="10">
        <v>-6.3051935483871</v>
      </c>
      <c r="E88" s="12">
        <f t="shared" si="80"/>
        <v>3.1664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-5</v>
      </c>
      <c r="E91" s="9"/>
      <c r="F91" s="9"/>
      <c r="G91" s="6">
        <v>1</v>
      </c>
      <c r="H91" s="11">
        <f t="shared" ref="H91:H102" si="83">E92</f>
        <v>-5</v>
      </c>
      <c r="I91" s="11">
        <f t="shared" ref="I91:I102" si="84">H91+273.15</f>
        <v>268.15</v>
      </c>
      <c r="J91" s="11">
        <f t="shared" ref="J91:J102" si="85">EXP(($C$18*(I91-$C$16))/($C$19*I91*$C$16))</f>
        <v>0.00896487173486583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0.000680613062111014</v>
      </c>
      <c r="Q91" s="15">
        <f t="shared" ref="Q91:Q102" si="89">P91*$B$93</f>
        <v>0.000122510351179982</v>
      </c>
      <c r="R91" s="11">
        <f t="shared" ref="R91:R102" si="90">L91*$B$93</f>
        <v>0.0136656</v>
      </c>
      <c r="S91" s="16">
        <f t="shared" ref="S91:S102" si="91">Q91/R91</f>
        <v>0.00896487173486583</v>
      </c>
      <c r="T91" s="3">
        <v>0.01</v>
      </c>
      <c r="U91" s="17">
        <f t="shared" ref="U91:U102" si="92">S91*T91</f>
        <v>8.96487173486583e-5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0.0148896487173487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71.6166666666667</v>
      </c>
      <c r="AU91" s="1">
        <f t="shared" ref="AU91:AU102" si="98">AT91*10000*AS91*0.67*AR91*AQ91</f>
        <v>9763.42202951061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-4.62496774193548</v>
      </c>
      <c r="E92" s="12">
        <f t="shared" ref="E92:E103" si="99">D91</f>
        <v>-5</v>
      </c>
      <c r="F92" s="9" t="s">
        <v>109</v>
      </c>
      <c r="G92" s="6">
        <v>2</v>
      </c>
      <c r="H92" s="11">
        <f t="shared" si="83"/>
        <v>-4.62496774193548</v>
      </c>
      <c r="I92" s="11">
        <f t="shared" si="84"/>
        <v>268.525032258064</v>
      </c>
      <c r="J92" s="11">
        <f t="shared" si="85"/>
        <v>0.00943123537177143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0.151159386937889</v>
      </c>
      <c r="P92" s="11">
        <f t="shared" si="88"/>
        <v>0.0014256197568639</v>
      </c>
      <c r="Q92" s="15">
        <f t="shared" si="89"/>
        <v>0.000256611556235503</v>
      </c>
      <c r="R92" s="11">
        <f t="shared" si="90"/>
        <v>0.0136656</v>
      </c>
      <c r="S92" s="16">
        <f t="shared" si="91"/>
        <v>0.0187779209281336</v>
      </c>
      <c r="T92" s="3">
        <v>0.01</v>
      </c>
      <c r="U92" s="17">
        <f t="shared" si="92"/>
        <v>0.000187779209281336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0.0149877792092813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71.6166666666667</v>
      </c>
      <c r="AU92" s="1">
        <f t="shared" si="98"/>
        <v>9827.76803423441</v>
      </c>
    </row>
    <row r="93" s="1" customFormat="1" spans="1:47">
      <c r="A93" s="6" t="s">
        <v>72</v>
      </c>
      <c r="B93" s="6">
        <v>0.18</v>
      </c>
      <c r="C93" s="9">
        <v>2</v>
      </c>
      <c r="D93" s="10">
        <v>-0.646793103448276</v>
      </c>
      <c r="E93" s="12">
        <f t="shared" si="99"/>
        <v>-4.62496774193548</v>
      </c>
      <c r="F93" s="9" t="s">
        <v>109</v>
      </c>
      <c r="G93" s="6">
        <v>3</v>
      </c>
      <c r="H93" s="11">
        <f t="shared" si="83"/>
        <v>-0.646793103448276</v>
      </c>
      <c r="I93" s="11">
        <f t="shared" si="84"/>
        <v>272.503206896552</v>
      </c>
      <c r="J93" s="11">
        <f t="shared" si="85"/>
        <v>0.0160126246849674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0.225653767181025</v>
      </c>
      <c r="P93" s="11">
        <f t="shared" si="88"/>
        <v>0.00361330908261878</v>
      </c>
      <c r="Q93" s="15">
        <f t="shared" si="89"/>
        <v>0.00065039563487138</v>
      </c>
      <c r="R93" s="11">
        <f t="shared" si="90"/>
        <v>0.0136656</v>
      </c>
      <c r="S93" s="16">
        <f t="shared" si="91"/>
        <v>0.0475936391282768</v>
      </c>
      <c r="T93" s="3">
        <v>0.01</v>
      </c>
      <c r="U93" s="17">
        <f t="shared" si="92"/>
        <v>0.000475936391282768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0.0152759363912828</v>
      </c>
      <c r="AR93" s="24">
        <f t="shared" si="96"/>
        <v>7.592</v>
      </c>
      <c r="AS93" s="1">
        <f t="shared" si="97"/>
        <v>0.18</v>
      </c>
      <c r="AT93" s="2">
        <f t="shared" si="101"/>
        <v>71.6166666666667</v>
      </c>
      <c r="AU93" s="1">
        <f t="shared" si="98"/>
        <v>10016.7181049931</v>
      </c>
    </row>
    <row r="94" s="1" customFormat="1" spans="1:47">
      <c r="A94" s="6"/>
      <c r="B94" s="6"/>
      <c r="C94" s="9">
        <v>3</v>
      </c>
      <c r="D94" s="10">
        <v>6.38864516129032</v>
      </c>
      <c r="E94" s="12">
        <f t="shared" si="99"/>
        <v>-0.646793103448276</v>
      </c>
      <c r="F94" s="9" t="s">
        <v>109</v>
      </c>
      <c r="G94" s="6">
        <v>4</v>
      </c>
      <c r="H94" s="11">
        <f t="shared" si="83"/>
        <v>6.38864516129032</v>
      </c>
      <c r="I94" s="11">
        <f t="shared" si="84"/>
        <v>279.53864516129</v>
      </c>
      <c r="J94" s="11">
        <f t="shared" si="85"/>
        <v>0.0393562335126862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0.297960458098406</v>
      </c>
      <c r="P94" s="11">
        <f t="shared" si="88"/>
        <v>0.0117266013664678</v>
      </c>
      <c r="Q94" s="15">
        <f t="shared" si="89"/>
        <v>0.00211078824596421</v>
      </c>
      <c r="R94" s="11">
        <f t="shared" si="90"/>
        <v>0.0136656</v>
      </c>
      <c r="S94" s="16">
        <f t="shared" si="91"/>
        <v>0.154459975849155</v>
      </c>
      <c r="T94" s="3">
        <v>0.01</v>
      </c>
      <c r="U94" s="17">
        <f t="shared" si="92"/>
        <v>0.00154459975849155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0.0163445997584915</v>
      </c>
      <c r="AR94" s="24">
        <f t="shared" si="96"/>
        <v>7.592</v>
      </c>
      <c r="AS94" s="1">
        <f t="shared" si="97"/>
        <v>0.18</v>
      </c>
      <c r="AT94" s="2">
        <f t="shared" si="101"/>
        <v>71.6166666666667</v>
      </c>
      <c r="AU94" s="1">
        <f t="shared" si="98"/>
        <v>10717.4607255614</v>
      </c>
    </row>
    <row r="95" s="1" customFormat="1" spans="1:47">
      <c r="A95" s="6"/>
      <c r="B95" s="6"/>
      <c r="C95" s="9">
        <v>4</v>
      </c>
      <c r="D95" s="10">
        <v>11.8559333333333</v>
      </c>
      <c r="E95" s="12">
        <f t="shared" si="99"/>
        <v>6.38864516129032</v>
      </c>
      <c r="F95" s="9" t="s">
        <v>109</v>
      </c>
      <c r="G95" s="6">
        <v>5</v>
      </c>
      <c r="H95" s="11">
        <f t="shared" si="83"/>
        <v>11.8559333333333</v>
      </c>
      <c r="I95" s="11">
        <f t="shared" si="84"/>
        <v>285.005933333333</v>
      </c>
      <c r="J95" s="11">
        <f t="shared" si="85"/>
        <v>0.0767713917374331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0.271922163895342</v>
      </c>
      <c r="O95" s="11">
        <f t="shared" si="100"/>
        <v>0.0902316928365969</v>
      </c>
      <c r="P95" s="11">
        <f t="shared" si="88"/>
        <v>0.00692721263789012</v>
      </c>
      <c r="Q95" s="15">
        <f t="shared" si="89"/>
        <v>0.00124689827482022</v>
      </c>
      <c r="R95" s="11">
        <f t="shared" si="90"/>
        <v>0.0136656</v>
      </c>
      <c r="S95" s="16">
        <f t="shared" si="91"/>
        <v>0.0912435805833788</v>
      </c>
      <c r="T95" s="3">
        <v>0.01</v>
      </c>
      <c r="U95" s="17">
        <f t="shared" si="92"/>
        <v>0.000912435805833788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0.0280124358058338</v>
      </c>
      <c r="AR95" s="24">
        <f t="shared" si="96"/>
        <v>7.592</v>
      </c>
      <c r="AS95" s="1">
        <f t="shared" si="97"/>
        <v>0.18</v>
      </c>
      <c r="AT95" s="2">
        <f t="shared" si="101"/>
        <v>71.6166666666667</v>
      </c>
      <c r="AU95" s="1">
        <f t="shared" si="98"/>
        <v>18368.2797384108</v>
      </c>
    </row>
    <row r="96" s="1" customFormat="1" spans="1:47">
      <c r="A96" s="6"/>
      <c r="B96" s="6"/>
      <c r="C96" s="9">
        <v>5</v>
      </c>
      <c r="D96" s="10">
        <v>18.2802258064516</v>
      </c>
      <c r="E96" s="12">
        <f t="shared" si="99"/>
        <v>11.8559333333333</v>
      </c>
      <c r="F96" s="9" t="s">
        <v>111</v>
      </c>
      <c r="G96" s="6">
        <v>6</v>
      </c>
      <c r="H96" s="11">
        <f t="shared" si="83"/>
        <v>18.2802258064516</v>
      </c>
      <c r="I96" s="11">
        <f t="shared" si="84"/>
        <v>291.430225806452</v>
      </c>
      <c r="J96" s="11">
        <f t="shared" si="85"/>
        <v>0.163029626371084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0.159224480198707</v>
      </c>
      <c r="P96" s="11">
        <f t="shared" si="88"/>
        <v>0.0259583075159253</v>
      </c>
      <c r="Q96" s="15">
        <f t="shared" si="89"/>
        <v>0.00467249535286655</v>
      </c>
      <c r="R96" s="11">
        <f t="shared" si="90"/>
        <v>0.0136656</v>
      </c>
      <c r="S96" s="16">
        <f t="shared" si="91"/>
        <v>0.341916590041165</v>
      </c>
      <c r="T96" s="3">
        <v>0.01</v>
      </c>
      <c r="U96" s="17">
        <f t="shared" si="92"/>
        <v>0.00341916590041165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0.0305191659004116</v>
      </c>
      <c r="AR96" s="24">
        <f t="shared" si="96"/>
        <v>7.592</v>
      </c>
      <c r="AS96" s="1">
        <f t="shared" si="97"/>
        <v>0.18</v>
      </c>
      <c r="AT96" s="2">
        <f t="shared" si="101"/>
        <v>71.6166666666667</v>
      </c>
      <c r="AU96" s="1">
        <f t="shared" si="98"/>
        <v>20011.9896936982</v>
      </c>
    </row>
    <row r="97" s="1" customFormat="1" spans="1:47">
      <c r="A97" s="6"/>
      <c r="B97" s="6"/>
      <c r="C97" s="9">
        <v>6</v>
      </c>
      <c r="D97" s="10">
        <v>23.4635333333333</v>
      </c>
      <c r="E97" s="12">
        <f t="shared" si="99"/>
        <v>18.2802258064516</v>
      </c>
      <c r="F97" s="9" t="s">
        <v>109</v>
      </c>
      <c r="G97" s="6">
        <v>7</v>
      </c>
      <c r="H97" s="11">
        <f t="shared" si="83"/>
        <v>23.4635333333333</v>
      </c>
      <c r="I97" s="11">
        <f t="shared" si="84"/>
        <v>296.613533333333</v>
      </c>
      <c r="J97" s="11">
        <f t="shared" si="85"/>
        <v>0.292298760327281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0.209186172682782</v>
      </c>
      <c r="P97" s="11">
        <f t="shared" si="88"/>
        <v>0.0611448589527856</v>
      </c>
      <c r="Q97" s="15">
        <f t="shared" si="89"/>
        <v>0.0110060746115014</v>
      </c>
      <c r="R97" s="11">
        <f t="shared" si="90"/>
        <v>0.0136656</v>
      </c>
      <c r="S97" s="16">
        <f t="shared" si="91"/>
        <v>0.805385391896544</v>
      </c>
      <c r="T97" s="3">
        <v>0.01</v>
      </c>
      <c r="U97" s="17">
        <f t="shared" si="92"/>
        <v>0.00805385391896544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0.0351538539189654</v>
      </c>
      <c r="AR97" s="24">
        <f t="shared" si="96"/>
        <v>7.592</v>
      </c>
      <c r="AS97" s="1">
        <f t="shared" si="97"/>
        <v>0.18</v>
      </c>
      <c r="AT97" s="2">
        <f t="shared" si="101"/>
        <v>71.6166666666667</v>
      </c>
      <c r="AU97" s="1">
        <f t="shared" si="98"/>
        <v>23051.0415853344</v>
      </c>
    </row>
    <row r="98" s="1" customFormat="1" spans="1:47">
      <c r="A98" s="6"/>
      <c r="B98" s="6"/>
      <c r="C98" s="9">
        <v>7</v>
      </c>
      <c r="D98" s="10">
        <v>23.3918709677419</v>
      </c>
      <c r="E98" s="12">
        <f t="shared" si="99"/>
        <v>23.4635333333333</v>
      </c>
      <c r="F98" s="9" t="s">
        <v>109</v>
      </c>
      <c r="G98" s="6">
        <v>8</v>
      </c>
      <c r="H98" s="11">
        <f t="shared" si="83"/>
        <v>23.3918709677419</v>
      </c>
      <c r="I98" s="11">
        <f t="shared" si="84"/>
        <v>296.541870967742</v>
      </c>
      <c r="J98" s="11">
        <f t="shared" si="85"/>
        <v>0.289989167446498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0.223961313729996</v>
      </c>
      <c r="P98" s="11">
        <f t="shared" si="88"/>
        <v>0.0649463549087854</v>
      </c>
      <c r="Q98" s="15">
        <f t="shared" si="89"/>
        <v>0.0116903438835814</v>
      </c>
      <c r="R98" s="11">
        <f t="shared" si="90"/>
        <v>0.0136656</v>
      </c>
      <c r="S98" s="16">
        <f t="shared" si="91"/>
        <v>0.855457783308553</v>
      </c>
      <c r="T98" s="3">
        <v>0.01</v>
      </c>
      <c r="U98" s="17">
        <f t="shared" si="92"/>
        <v>0.00855457783308553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0.0356545778330855</v>
      </c>
      <c r="AR98" s="24">
        <f t="shared" si="96"/>
        <v>7.592</v>
      </c>
      <c r="AS98" s="1">
        <f t="shared" si="97"/>
        <v>0.18</v>
      </c>
      <c r="AT98" s="2">
        <f t="shared" si="101"/>
        <v>71.6166666666667</v>
      </c>
      <c r="AU98" s="1">
        <f t="shared" si="98"/>
        <v>23379.3756506053</v>
      </c>
    </row>
    <row r="99" s="1" customFormat="1" spans="1:47">
      <c r="A99" s="6"/>
      <c r="B99" s="6"/>
      <c r="C99" s="9">
        <v>8</v>
      </c>
      <c r="D99" s="10">
        <v>23.2899677419355</v>
      </c>
      <c r="E99" s="12">
        <f t="shared" si="99"/>
        <v>23.3918709677419</v>
      </c>
      <c r="F99" s="9" t="s">
        <v>109</v>
      </c>
      <c r="G99" s="6">
        <v>9</v>
      </c>
      <c r="H99" s="11">
        <f t="shared" si="83"/>
        <v>23.2899677419355</v>
      </c>
      <c r="I99" s="11">
        <f t="shared" si="84"/>
        <v>296.439967741935</v>
      </c>
      <c r="J99" s="11">
        <f t="shared" si="85"/>
        <v>0.286734444378459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0.234934958821211</v>
      </c>
      <c r="P99" s="11">
        <f t="shared" si="88"/>
        <v>0.0673639448826759</v>
      </c>
      <c r="Q99" s="15">
        <f t="shared" si="89"/>
        <v>0.0121255100788817</v>
      </c>
      <c r="R99" s="11">
        <f t="shared" si="90"/>
        <v>0.0136656</v>
      </c>
      <c r="S99" s="16">
        <f t="shared" si="91"/>
        <v>0.887301697611643</v>
      </c>
      <c r="T99" s="3">
        <v>0.01</v>
      </c>
      <c r="U99" s="17">
        <f t="shared" si="92"/>
        <v>0.00887301697611643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0.0359730169761164</v>
      </c>
      <c r="AR99" s="24">
        <f t="shared" si="96"/>
        <v>7.592</v>
      </c>
      <c r="AS99" s="1">
        <f t="shared" si="97"/>
        <v>0.18</v>
      </c>
      <c r="AT99" s="2">
        <f t="shared" si="101"/>
        <v>71.6166666666667</v>
      </c>
      <c r="AU99" s="1">
        <f t="shared" si="98"/>
        <v>23588.1821713732</v>
      </c>
    </row>
    <row r="100" s="1" customFormat="1" spans="1:47">
      <c r="A100" s="6"/>
      <c r="B100" s="6"/>
      <c r="C100" s="9">
        <v>9</v>
      </c>
      <c r="D100" s="10">
        <v>18.2108</v>
      </c>
      <c r="E100" s="12">
        <f t="shared" si="99"/>
        <v>23.2899677419355</v>
      </c>
      <c r="F100" s="9" t="s">
        <v>109</v>
      </c>
      <c r="G100" s="6">
        <v>10</v>
      </c>
      <c r="H100" s="11">
        <f t="shared" si="83"/>
        <v>18.2108</v>
      </c>
      <c r="I100" s="11">
        <f t="shared" si="84"/>
        <v>291.3608</v>
      </c>
      <c r="J100" s="11">
        <f t="shared" si="85"/>
        <v>0.161736890078064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0.243491013938535</v>
      </c>
      <c r="P100" s="11">
        <f t="shared" si="88"/>
        <v>0.0393814793563732</v>
      </c>
      <c r="Q100" s="15">
        <f t="shared" si="89"/>
        <v>0.00708866628414717</v>
      </c>
      <c r="R100" s="11">
        <f t="shared" si="90"/>
        <v>0.0136656</v>
      </c>
      <c r="S100" s="16">
        <f t="shared" si="91"/>
        <v>0.518723384567613</v>
      </c>
      <c r="T100" s="3">
        <v>0.01</v>
      </c>
      <c r="U100" s="17">
        <f t="shared" si="92"/>
        <v>0.00518723384567613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0.0199872338456761</v>
      </c>
      <c r="AR100" s="24">
        <f t="shared" si="96"/>
        <v>7.592</v>
      </c>
      <c r="AS100" s="1">
        <f t="shared" si="97"/>
        <v>0.18</v>
      </c>
      <c r="AT100" s="2">
        <f t="shared" si="101"/>
        <v>71.6166666666667</v>
      </c>
      <c r="AU100" s="1">
        <f t="shared" si="98"/>
        <v>13106.0042410861</v>
      </c>
    </row>
    <row r="101" s="1" customFormat="1" spans="1:47">
      <c r="A101" s="6"/>
      <c r="B101" s="6"/>
      <c r="C101" s="9">
        <v>10</v>
      </c>
      <c r="D101" s="10">
        <v>10.2864838709677</v>
      </c>
      <c r="E101" s="12">
        <f t="shared" si="99"/>
        <v>18.2108</v>
      </c>
      <c r="F101" s="9" t="s">
        <v>109</v>
      </c>
      <c r="G101" s="6">
        <v>11</v>
      </c>
      <c r="H101" s="11">
        <f t="shared" si="83"/>
        <v>10.2864838709677</v>
      </c>
      <c r="I101" s="11">
        <f t="shared" si="84"/>
        <v>283.436483870968</v>
      </c>
      <c r="J101" s="11">
        <f t="shared" si="85"/>
        <v>0.0635394867982192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0.193904057853053</v>
      </c>
      <c r="O101" s="11">
        <f t="shared" si="100"/>
        <v>0.0861254767291081</v>
      </c>
      <c r="P101" s="11">
        <f t="shared" si="88"/>
        <v>0.0054723685916195</v>
      </c>
      <c r="Q101" s="15">
        <f t="shared" si="89"/>
        <v>0.000985026346491509</v>
      </c>
      <c r="R101" s="11">
        <f t="shared" si="90"/>
        <v>0.0136656</v>
      </c>
      <c r="S101" s="16">
        <f t="shared" si="91"/>
        <v>0.0720807243364001</v>
      </c>
      <c r="T101" s="3">
        <v>0.01</v>
      </c>
      <c r="U101" s="17">
        <f t="shared" si="92"/>
        <v>0.000720807243364001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0.015520807243364</v>
      </c>
      <c r="AR101" s="24">
        <f t="shared" si="96"/>
        <v>7.592</v>
      </c>
      <c r="AS101" s="1">
        <f t="shared" si="97"/>
        <v>0.18</v>
      </c>
      <c r="AT101" s="2">
        <f t="shared" si="101"/>
        <v>71.6166666666667</v>
      </c>
      <c r="AU101" s="1">
        <f t="shared" si="98"/>
        <v>10177.2845170676</v>
      </c>
    </row>
    <row r="102" s="1" customFormat="1" spans="1:48">
      <c r="A102" s="6"/>
      <c r="B102" s="6"/>
      <c r="C102" s="9">
        <v>11</v>
      </c>
      <c r="D102" s="10">
        <v>3.1664</v>
      </c>
      <c r="E102" s="12">
        <f t="shared" si="99"/>
        <v>10.2864838709677</v>
      </c>
      <c r="F102" s="9" t="s">
        <v>111</v>
      </c>
      <c r="G102" s="6">
        <v>12</v>
      </c>
      <c r="H102" s="11">
        <f t="shared" si="83"/>
        <v>3.1664</v>
      </c>
      <c r="I102" s="11">
        <f t="shared" si="84"/>
        <v>276.3164</v>
      </c>
      <c r="J102" s="11">
        <f t="shared" si="85"/>
        <v>0.0262185599441112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0.156573108137489</v>
      </c>
      <c r="P102" s="11">
        <f t="shared" si="88"/>
        <v>0.00410512142133855</v>
      </c>
      <c r="Q102" s="15">
        <f t="shared" si="89"/>
        <v>0.000738921855840939</v>
      </c>
      <c r="R102" s="11">
        <f t="shared" si="90"/>
        <v>0.0136656</v>
      </c>
      <c r="S102" s="16">
        <f t="shared" si="91"/>
        <v>0.0540716730945542</v>
      </c>
      <c r="T102" s="3">
        <v>0.01</v>
      </c>
      <c r="U102" s="17">
        <f t="shared" si="92"/>
        <v>0.000540716730945542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0.0153407167309455</v>
      </c>
      <c r="AR102" s="24">
        <f t="shared" si="96"/>
        <v>7.592</v>
      </c>
      <c r="AS102" s="1">
        <f t="shared" si="97"/>
        <v>0.18</v>
      </c>
      <c r="AT102" s="2">
        <f t="shared" si="101"/>
        <v>71.6166666666667</v>
      </c>
      <c r="AU102" s="1">
        <f t="shared" si="98"/>
        <v>10059.1957891446</v>
      </c>
      <c r="AV102" s="1">
        <f>SUM(AU91:AU102)</f>
        <v>182066.72228102</v>
      </c>
    </row>
    <row r="103" s="1" customFormat="1" spans="1:46">
      <c r="A103" s="6"/>
      <c r="B103" s="6"/>
      <c r="C103" s="9">
        <v>12</v>
      </c>
      <c r="D103" s="10">
        <v>-6.3051935483871</v>
      </c>
      <c r="E103" s="12">
        <f t="shared" si="99"/>
        <v>3.1664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f>F9</f>
        <v>122.786</v>
      </c>
      <c r="C107" s="9" t="s">
        <v>108</v>
      </c>
      <c r="D107" s="29">
        <v>-5</v>
      </c>
      <c r="E107" s="9"/>
      <c r="F107" s="9"/>
      <c r="G107" s="6">
        <v>1</v>
      </c>
      <c r="H107" s="11">
        <f t="shared" ref="H107:H118" si="102">E108</f>
        <v>-5</v>
      </c>
      <c r="I107" s="11">
        <f t="shared" ref="I107:I118" si="103">H107+273.15</f>
        <v>268.15</v>
      </c>
      <c r="J107" s="11">
        <f t="shared" ref="J107:J118" si="104">EXP(($C$18*(I107-$C$16))/($C$19*I107*$C$16))</f>
        <v>0.00896487173486583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0.0247671166688378</v>
      </c>
      <c r="Q107" s="15">
        <f t="shared" ref="Q107:Q118" si="108">P107*$B$109</f>
        <v>0.011145202500977</v>
      </c>
      <c r="R107" s="11">
        <f t="shared" ref="R107:R118" si="109">L107*$B$109</f>
        <v>1.24320825</v>
      </c>
      <c r="S107" s="16">
        <f t="shared" ref="S107:S118" si="110">Q107/R107</f>
        <v>0.00896487173486583</v>
      </c>
      <c r="T107" s="3">
        <v>0.27</v>
      </c>
      <c r="U107" s="17">
        <f t="shared" ref="U107:U118" si="111">S107*T107</f>
        <v>0.00242051536841377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0.227129785383577</v>
      </c>
      <c r="AC107" s="24">
        <f t="shared" ref="AC107:AC118" si="113">$B$107/12</f>
        <v>10.2321666666667</v>
      </c>
      <c r="AD107" s="1">
        <f t="shared" ref="AD107:AD118" si="114">$B$109</f>
        <v>0.45</v>
      </c>
      <c r="AE107" s="25">
        <f t="shared" ref="AE107:AE118" si="115">$E$9/12</f>
        <v>310.858333333333</v>
      </c>
      <c r="AF107" s="1">
        <f t="shared" ref="AF107:AF118" si="116">AE107*10000*AC107*AB107</f>
        <v>7224440.36154105</v>
      </c>
    </row>
    <row r="108" s="1" customFormat="1" spans="1:32">
      <c r="A108" s="6" t="s">
        <v>110</v>
      </c>
      <c r="B108" s="6">
        <v>27</v>
      </c>
      <c r="C108" s="9">
        <v>1</v>
      </c>
      <c r="D108" s="10">
        <v>-4.62496774193548</v>
      </c>
      <c r="E108" s="12">
        <f t="shared" ref="E108:E119" si="117">D107</f>
        <v>-5</v>
      </c>
      <c r="F108" s="9" t="s">
        <v>109</v>
      </c>
      <c r="G108" s="6">
        <v>2</v>
      </c>
      <c r="H108" s="11">
        <f t="shared" si="102"/>
        <v>-4.62496774193548</v>
      </c>
      <c r="I108" s="11">
        <f t="shared" si="103"/>
        <v>268.525032258064</v>
      </c>
      <c r="J108" s="11">
        <f t="shared" si="104"/>
        <v>0.00943123537177143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5.50060288333116</v>
      </c>
      <c r="P108" s="11">
        <f t="shared" si="107"/>
        <v>0.0518774804793408</v>
      </c>
      <c r="Q108" s="15">
        <f t="shared" si="108"/>
        <v>0.0233448662157033</v>
      </c>
      <c r="R108" s="11">
        <f t="shared" si="109"/>
        <v>1.24320825</v>
      </c>
      <c r="S108" s="16">
        <f t="shared" si="110"/>
        <v>0.0187779209281336</v>
      </c>
      <c r="T108" s="3">
        <v>0.27</v>
      </c>
      <c r="U108" s="17">
        <f t="shared" si="111"/>
        <v>0.00507003865059607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0.227928616653155</v>
      </c>
      <c r="AC108" s="24">
        <f t="shared" si="113"/>
        <v>10.2321666666667</v>
      </c>
      <c r="AD108" s="1">
        <f t="shared" si="114"/>
        <v>0.45</v>
      </c>
      <c r="AE108" s="25">
        <f t="shared" si="115"/>
        <v>310.858333333333</v>
      </c>
      <c r="AF108" s="1">
        <f t="shared" si="116"/>
        <v>7249849.22130928</v>
      </c>
    </row>
    <row r="109" s="1" customFormat="1" spans="1:32">
      <c r="A109" s="6" t="s">
        <v>72</v>
      </c>
      <c r="B109" s="6">
        <v>0.45</v>
      </c>
      <c r="C109" s="9">
        <v>2</v>
      </c>
      <c r="D109" s="10">
        <v>-0.646793103448276</v>
      </c>
      <c r="E109" s="12">
        <f t="shared" si="117"/>
        <v>-4.62496774193548</v>
      </c>
      <c r="F109" s="9" t="s">
        <v>109</v>
      </c>
      <c r="G109" s="6">
        <v>3</v>
      </c>
      <c r="H109" s="11">
        <f t="shared" si="102"/>
        <v>-0.646793103448276</v>
      </c>
      <c r="I109" s="11">
        <f t="shared" si="103"/>
        <v>272.503206896552</v>
      </c>
      <c r="J109" s="11">
        <f t="shared" si="104"/>
        <v>0.0160126246849674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8.21141040285182</v>
      </c>
      <c r="P109" s="11">
        <f t="shared" si="107"/>
        <v>0.131486232915103</v>
      </c>
      <c r="Q109" s="15">
        <f t="shared" si="108"/>
        <v>0.0591688048117965</v>
      </c>
      <c r="R109" s="11">
        <f t="shared" si="109"/>
        <v>1.24320825</v>
      </c>
      <c r="S109" s="16">
        <f t="shared" si="110"/>
        <v>0.0475936391282768</v>
      </c>
      <c r="T109" s="3">
        <v>0.27</v>
      </c>
      <c r="U109" s="17">
        <f t="shared" si="111"/>
        <v>0.0128502825646347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0.230274360193237</v>
      </c>
      <c r="AC109" s="24">
        <f t="shared" si="113"/>
        <v>10.2321666666667</v>
      </c>
      <c r="AD109" s="1">
        <f t="shared" si="114"/>
        <v>0.45</v>
      </c>
      <c r="AE109" s="25">
        <f t="shared" si="115"/>
        <v>310.858333333333</v>
      </c>
      <c r="AF109" s="1">
        <f t="shared" si="116"/>
        <v>7324461.55927358</v>
      </c>
    </row>
    <row r="110" s="1" customFormat="1" spans="1:32">
      <c r="A110" s="6"/>
      <c r="B110" s="6"/>
      <c r="C110" s="9">
        <v>3</v>
      </c>
      <c r="D110" s="10">
        <v>6.38864516129032</v>
      </c>
      <c r="E110" s="12">
        <f t="shared" si="117"/>
        <v>-0.646793103448276</v>
      </c>
      <c r="F110" s="9" t="s">
        <v>109</v>
      </c>
      <c r="G110" s="6">
        <v>4</v>
      </c>
      <c r="H110" s="11">
        <f t="shared" si="102"/>
        <v>6.38864516129032</v>
      </c>
      <c r="I110" s="11">
        <f t="shared" si="103"/>
        <v>279.53864516129</v>
      </c>
      <c r="J110" s="11">
        <f t="shared" si="104"/>
        <v>0.0393562335126862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10.8426091699367</v>
      </c>
      <c r="P110" s="11">
        <f t="shared" si="107"/>
        <v>0.426724258378822</v>
      </c>
      <c r="Q110" s="15">
        <f t="shared" si="108"/>
        <v>0.19202591627047</v>
      </c>
      <c r="R110" s="11">
        <f t="shared" si="109"/>
        <v>1.24320825</v>
      </c>
      <c r="S110" s="16">
        <f t="shared" si="110"/>
        <v>0.154459975849155</v>
      </c>
      <c r="T110" s="3">
        <v>0.27</v>
      </c>
      <c r="U110" s="17">
        <f t="shared" si="111"/>
        <v>0.0417041934792718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0.238973814334</v>
      </c>
      <c r="AC110" s="24">
        <f t="shared" si="113"/>
        <v>10.2321666666667</v>
      </c>
      <c r="AD110" s="1">
        <f t="shared" si="114"/>
        <v>0.45</v>
      </c>
      <c r="AE110" s="25">
        <f t="shared" si="115"/>
        <v>310.858333333333</v>
      </c>
      <c r="AF110" s="1">
        <f t="shared" si="116"/>
        <v>7601169.81887839</v>
      </c>
    </row>
    <row r="111" s="1" customFormat="1" spans="1:32">
      <c r="A111" s="6"/>
      <c r="B111" s="6"/>
      <c r="C111" s="9">
        <v>4</v>
      </c>
      <c r="D111" s="10">
        <v>11.8559333333333</v>
      </c>
      <c r="E111" s="12">
        <f t="shared" si="117"/>
        <v>6.38864516129032</v>
      </c>
      <c r="F111" s="9" t="s">
        <v>109</v>
      </c>
      <c r="G111" s="6">
        <v>5</v>
      </c>
      <c r="H111" s="11">
        <f t="shared" si="102"/>
        <v>11.8559333333333</v>
      </c>
      <c r="I111" s="11">
        <f t="shared" si="103"/>
        <v>285.005933333333</v>
      </c>
      <c r="J111" s="11">
        <f t="shared" si="104"/>
        <v>0.0767713917374331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9.89509066598</v>
      </c>
      <c r="O111" s="11">
        <f t="shared" si="118"/>
        <v>3.28347924557789</v>
      </c>
      <c r="P111" s="11">
        <f t="shared" si="107"/>
        <v>0.252077271423992</v>
      </c>
      <c r="Q111" s="15">
        <f t="shared" si="108"/>
        <v>0.113434772140796</v>
      </c>
      <c r="R111" s="11">
        <f t="shared" si="109"/>
        <v>1.24320825</v>
      </c>
      <c r="S111" s="16">
        <f t="shared" si="110"/>
        <v>0.0912435805833788</v>
      </c>
      <c r="T111" s="3">
        <v>0.27</v>
      </c>
      <c r="U111" s="17">
        <f t="shared" si="111"/>
        <v>0.0246357667575123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0.28262768367739</v>
      </c>
      <c r="AC111" s="24">
        <f t="shared" si="113"/>
        <v>10.2321666666667</v>
      </c>
      <c r="AD111" s="1">
        <f t="shared" si="114"/>
        <v>0.45</v>
      </c>
      <c r="AE111" s="25">
        <f t="shared" si="115"/>
        <v>310.858333333333</v>
      </c>
      <c r="AF111" s="1">
        <f t="shared" si="116"/>
        <v>8989692.13482747</v>
      </c>
    </row>
    <row r="112" s="1" customFormat="1" spans="1:32">
      <c r="A112" s="6"/>
      <c r="B112" s="6"/>
      <c r="C112" s="9">
        <v>5</v>
      </c>
      <c r="D112" s="10">
        <v>18.2802258064516</v>
      </c>
      <c r="E112" s="12">
        <f t="shared" si="117"/>
        <v>11.8559333333333</v>
      </c>
      <c r="F112" s="9" t="s">
        <v>111</v>
      </c>
      <c r="G112" s="6">
        <v>6</v>
      </c>
      <c r="H112" s="11">
        <f t="shared" si="102"/>
        <v>18.2802258064516</v>
      </c>
      <c r="I112" s="11">
        <f t="shared" si="103"/>
        <v>291.430225806452</v>
      </c>
      <c r="J112" s="11">
        <f t="shared" si="104"/>
        <v>0.163029626371084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5.7940869741539</v>
      </c>
      <c r="P112" s="11">
        <f t="shared" si="107"/>
        <v>0.944607834557876</v>
      </c>
      <c r="Q112" s="15">
        <f t="shared" si="108"/>
        <v>0.425073525551044</v>
      </c>
      <c r="R112" s="11">
        <f t="shared" si="109"/>
        <v>1.24320825</v>
      </c>
      <c r="S112" s="16">
        <f t="shared" si="110"/>
        <v>0.341916590041165</v>
      </c>
      <c r="T112" s="3">
        <v>0.27</v>
      </c>
      <c r="U112" s="17">
        <f t="shared" si="111"/>
        <v>0.0923174793111146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0.303033720012301</v>
      </c>
      <c r="AC112" s="24">
        <f t="shared" si="113"/>
        <v>10.2321666666667</v>
      </c>
      <c r="AD112" s="1">
        <f t="shared" si="114"/>
        <v>0.45</v>
      </c>
      <c r="AE112" s="25">
        <f t="shared" si="115"/>
        <v>310.858333333333</v>
      </c>
      <c r="AF112" s="1">
        <f t="shared" si="116"/>
        <v>9638758.00819163</v>
      </c>
    </row>
    <row r="113" s="1" customFormat="1" spans="1:32">
      <c r="A113" s="6"/>
      <c r="B113" s="6"/>
      <c r="C113" s="9">
        <v>6</v>
      </c>
      <c r="D113" s="10">
        <v>23.4635333333333</v>
      </c>
      <c r="E113" s="12">
        <f t="shared" si="117"/>
        <v>18.2802258064516</v>
      </c>
      <c r="F113" s="9" t="s">
        <v>109</v>
      </c>
      <c r="G113" s="6">
        <v>7</v>
      </c>
      <c r="H113" s="11">
        <f t="shared" si="102"/>
        <v>23.4635333333333</v>
      </c>
      <c r="I113" s="11">
        <f t="shared" si="103"/>
        <v>296.613533333333</v>
      </c>
      <c r="J113" s="11">
        <f t="shared" si="104"/>
        <v>0.292298760327281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7.61216413959603</v>
      </c>
      <c r="P113" s="11">
        <f t="shared" si="107"/>
        <v>2.2250261414117</v>
      </c>
      <c r="Q113" s="15">
        <f t="shared" si="108"/>
        <v>1.00126176363527</v>
      </c>
      <c r="R113" s="11">
        <f t="shared" si="109"/>
        <v>1.24320825</v>
      </c>
      <c r="S113" s="16">
        <f t="shared" si="110"/>
        <v>0.805385391896544</v>
      </c>
      <c r="T113" s="3">
        <v>0.27</v>
      </c>
      <c r="U113" s="17">
        <f t="shared" si="111"/>
        <v>0.217454055812067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0.340762397827338</v>
      </c>
      <c r="AC113" s="24">
        <f t="shared" si="113"/>
        <v>10.2321666666667</v>
      </c>
      <c r="AD113" s="1">
        <f t="shared" si="114"/>
        <v>0.45</v>
      </c>
      <c r="AE113" s="25">
        <f t="shared" si="115"/>
        <v>310.858333333333</v>
      </c>
      <c r="AF113" s="1">
        <f t="shared" si="116"/>
        <v>10838814.5412184</v>
      </c>
    </row>
    <row r="114" s="1" customFormat="1" spans="1:32">
      <c r="A114" s="6"/>
      <c r="B114" s="6"/>
      <c r="C114" s="9">
        <v>7</v>
      </c>
      <c r="D114" s="10">
        <v>23.3918709677419</v>
      </c>
      <c r="E114" s="12">
        <f t="shared" si="117"/>
        <v>23.4635333333333</v>
      </c>
      <c r="F114" s="9" t="s">
        <v>109</v>
      </c>
      <c r="G114" s="6">
        <v>8</v>
      </c>
      <c r="H114" s="11">
        <f t="shared" si="102"/>
        <v>23.3918709677419</v>
      </c>
      <c r="I114" s="11">
        <f t="shared" si="103"/>
        <v>296.541870967742</v>
      </c>
      <c r="J114" s="11">
        <f t="shared" si="104"/>
        <v>0.289989167446498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8.14982299818432</v>
      </c>
      <c r="P114" s="11">
        <f t="shared" si="107"/>
        <v>2.36336038607979</v>
      </c>
      <c r="Q114" s="15">
        <f t="shared" si="108"/>
        <v>1.06351217373591</v>
      </c>
      <c r="R114" s="11">
        <f t="shared" si="109"/>
        <v>1.24320825</v>
      </c>
      <c r="S114" s="16">
        <f t="shared" si="110"/>
        <v>0.855457783308553</v>
      </c>
      <c r="T114" s="3">
        <v>0.27</v>
      </c>
      <c r="U114" s="17">
        <f t="shared" si="111"/>
        <v>0.230973601493309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0.360038540850233</v>
      </c>
      <c r="AC114" s="24">
        <f t="shared" si="113"/>
        <v>10.2321666666667</v>
      </c>
      <c r="AD114" s="1">
        <f t="shared" si="114"/>
        <v>0.45</v>
      </c>
      <c r="AE114" s="25">
        <f t="shared" si="115"/>
        <v>310.858333333333</v>
      </c>
      <c r="AF114" s="1">
        <f t="shared" si="116"/>
        <v>11451941.284742</v>
      </c>
    </row>
    <row r="115" s="1" customFormat="1" spans="1:32">
      <c r="A115" s="6"/>
      <c r="B115" s="6"/>
      <c r="C115" s="9">
        <v>8</v>
      </c>
      <c r="D115" s="10">
        <v>23.2899677419355</v>
      </c>
      <c r="E115" s="12">
        <f t="shared" si="117"/>
        <v>23.3918709677419</v>
      </c>
      <c r="F115" s="9" t="s">
        <v>109</v>
      </c>
      <c r="G115" s="6">
        <v>9</v>
      </c>
      <c r="H115" s="11">
        <f t="shared" si="102"/>
        <v>23.2899677419355</v>
      </c>
      <c r="I115" s="11">
        <f t="shared" si="103"/>
        <v>296.439967741935</v>
      </c>
      <c r="J115" s="11">
        <f t="shared" si="104"/>
        <v>0.286734444378459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8.54914761210453</v>
      </c>
      <c r="P115" s="11">
        <f t="shared" si="107"/>
        <v>2.45133509046622</v>
      </c>
      <c r="Q115" s="15">
        <f t="shared" si="108"/>
        <v>1.1031007907098</v>
      </c>
      <c r="R115" s="11">
        <f t="shared" si="109"/>
        <v>1.24320825</v>
      </c>
      <c r="S115" s="16">
        <f t="shared" si="110"/>
        <v>0.887301697611642</v>
      </c>
      <c r="T115" s="3">
        <v>0.27</v>
      </c>
      <c r="U115" s="17">
        <f t="shared" si="111"/>
        <v>0.239571458355143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0.347430794694076</v>
      </c>
      <c r="AC115" s="24">
        <f t="shared" si="113"/>
        <v>10.2321666666667</v>
      </c>
      <c r="AD115" s="1">
        <f t="shared" si="114"/>
        <v>0.45</v>
      </c>
      <c r="AE115" s="25">
        <f t="shared" si="115"/>
        <v>310.858333333333</v>
      </c>
      <c r="AF115" s="1">
        <f t="shared" si="116"/>
        <v>11050919.8597238</v>
      </c>
    </row>
    <row r="116" s="1" customFormat="1" spans="1:32">
      <c r="A116" s="6"/>
      <c r="B116" s="6"/>
      <c r="C116" s="9">
        <v>9</v>
      </c>
      <c r="D116" s="10">
        <v>18.2108</v>
      </c>
      <c r="E116" s="12">
        <f t="shared" si="117"/>
        <v>23.2899677419355</v>
      </c>
      <c r="F116" s="9" t="s">
        <v>109</v>
      </c>
      <c r="G116" s="6">
        <v>10</v>
      </c>
      <c r="H116" s="11">
        <f t="shared" si="102"/>
        <v>18.2108</v>
      </c>
      <c r="I116" s="11">
        <f t="shared" si="103"/>
        <v>291.3608</v>
      </c>
      <c r="J116" s="11">
        <f t="shared" si="104"/>
        <v>0.161736890078064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8.86049752163831</v>
      </c>
      <c r="P116" s="11">
        <f t="shared" si="107"/>
        <v>1.43306931369418</v>
      </c>
      <c r="Q116" s="15">
        <f t="shared" si="108"/>
        <v>0.644881191162379</v>
      </c>
      <c r="R116" s="11">
        <f t="shared" si="109"/>
        <v>1.24320825</v>
      </c>
      <c r="S116" s="16">
        <f t="shared" si="110"/>
        <v>0.518723384567613</v>
      </c>
      <c r="T116" s="3">
        <v>0.27</v>
      </c>
      <c r="U116" s="17">
        <f t="shared" si="111"/>
        <v>0.140055313833256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0.268626677120727</v>
      </c>
      <c r="AC116" s="24">
        <f t="shared" si="113"/>
        <v>10.2321666666667</v>
      </c>
      <c r="AD116" s="1">
        <f t="shared" si="114"/>
        <v>0.45</v>
      </c>
      <c r="AE116" s="25">
        <f t="shared" si="115"/>
        <v>310.858333333333</v>
      </c>
      <c r="AF116" s="1">
        <f t="shared" si="116"/>
        <v>8544354.52003891</v>
      </c>
    </row>
    <row r="117" s="1" customFormat="1" spans="1:32">
      <c r="A117" s="6"/>
      <c r="B117" s="6"/>
      <c r="C117" s="9">
        <v>10</v>
      </c>
      <c r="D117" s="10">
        <v>10.2864838709677</v>
      </c>
      <c r="E117" s="12">
        <f t="shared" si="117"/>
        <v>18.2108</v>
      </c>
      <c r="F117" s="9" t="s">
        <v>109</v>
      </c>
      <c r="G117" s="6">
        <v>11</v>
      </c>
      <c r="H117" s="11">
        <f t="shared" si="102"/>
        <v>10.2864838709677</v>
      </c>
      <c r="I117" s="11">
        <f t="shared" si="103"/>
        <v>283.436483870968</v>
      </c>
      <c r="J117" s="11">
        <f t="shared" si="104"/>
        <v>0.0635394867982192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7.05605679754693</v>
      </c>
      <c r="O117" s="11">
        <f t="shared" si="118"/>
        <v>3.13405641039721</v>
      </c>
      <c r="P117" s="11">
        <f t="shared" si="107"/>
        <v>0.199136335913308</v>
      </c>
      <c r="Q117" s="15">
        <f t="shared" si="108"/>
        <v>0.0896113511609884</v>
      </c>
      <c r="R117" s="11">
        <f t="shared" si="109"/>
        <v>1.24320825</v>
      </c>
      <c r="S117" s="16">
        <f t="shared" si="110"/>
        <v>0.0720807243364001</v>
      </c>
      <c r="T117" s="3">
        <v>0.27</v>
      </c>
      <c r="U117" s="17">
        <f t="shared" si="111"/>
        <v>0.019461795570828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0.232267731364605</v>
      </c>
      <c r="AC117" s="24">
        <f t="shared" si="113"/>
        <v>10.2321666666667</v>
      </c>
      <c r="AD117" s="1">
        <f t="shared" si="114"/>
        <v>0.45</v>
      </c>
      <c r="AE117" s="25">
        <f t="shared" si="115"/>
        <v>310.858333333333</v>
      </c>
      <c r="AF117" s="1">
        <f t="shared" si="116"/>
        <v>7387865.79805114</v>
      </c>
    </row>
    <row r="118" s="1" customFormat="1" spans="1:33">
      <c r="A118" s="6"/>
      <c r="B118" s="6"/>
      <c r="C118" s="9">
        <v>11</v>
      </c>
      <c r="D118" s="10">
        <v>3.1664</v>
      </c>
      <c r="E118" s="12">
        <f t="shared" si="117"/>
        <v>10.2864838709677</v>
      </c>
      <c r="F118" s="9" t="s">
        <v>111</v>
      </c>
      <c r="G118" s="6">
        <v>12</v>
      </c>
      <c r="H118" s="11">
        <f t="shared" si="102"/>
        <v>3.1664</v>
      </c>
      <c r="I118" s="11">
        <f t="shared" si="103"/>
        <v>276.3164</v>
      </c>
      <c r="J118" s="11">
        <f t="shared" si="104"/>
        <v>0.0262185599441112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5.6976050744839</v>
      </c>
      <c r="P118" s="11">
        <f t="shared" si="107"/>
        <v>0.149383000183228</v>
      </c>
      <c r="Q118" s="15">
        <f t="shared" si="108"/>
        <v>0.0672223500824528</v>
      </c>
      <c r="R118" s="11">
        <f t="shared" si="109"/>
        <v>1.24320825</v>
      </c>
      <c r="S118" s="16">
        <f t="shared" si="110"/>
        <v>0.0540716730945542</v>
      </c>
      <c r="T118" s="3">
        <v>0.27</v>
      </c>
      <c r="U118" s="17">
        <f t="shared" si="111"/>
        <v>0.0145993517355296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0.230801704548262</v>
      </c>
      <c r="AC118" s="24">
        <f t="shared" si="113"/>
        <v>10.2321666666667</v>
      </c>
      <c r="AD118" s="1">
        <f t="shared" si="114"/>
        <v>0.45</v>
      </c>
      <c r="AE118" s="25">
        <f t="shared" si="115"/>
        <v>310.858333333333</v>
      </c>
      <c r="AF118" s="1">
        <f t="shared" si="116"/>
        <v>7341235.08739732</v>
      </c>
      <c r="AG118" s="1">
        <f>SUM(AF107:AF118)</f>
        <v>104643502.195193</v>
      </c>
    </row>
    <row r="119" s="1" customFormat="1" spans="1:46">
      <c r="A119" s="6"/>
      <c r="B119" s="6"/>
      <c r="C119" s="9">
        <v>12</v>
      </c>
      <c r="D119" s="10">
        <v>-6.3051935483871</v>
      </c>
      <c r="E119" s="12">
        <f t="shared" si="117"/>
        <v>3.1664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-5</v>
      </c>
      <c r="E123" s="9"/>
      <c r="F123" s="9"/>
      <c r="G123" s="6">
        <v>1</v>
      </c>
      <c r="H123" s="11">
        <f t="shared" ref="H123:H134" si="119">E124</f>
        <v>-5</v>
      </c>
      <c r="I123" s="11">
        <f t="shared" ref="I123:I134" si="120">H123+273.15</f>
        <v>268.15</v>
      </c>
      <c r="J123" s="11">
        <f t="shared" ref="J123:J134" si="121">EXP(($C$18*(I123-$C$16))/($C$19*I123*$C$16))</f>
        <v>0.00896487173486583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0.00467267044564677</v>
      </c>
      <c r="Q123" s="15">
        <f t="shared" ref="Q123:Q134" si="125">P123*$B$125</f>
        <v>0.00121489431586816</v>
      </c>
      <c r="R123" s="11">
        <f t="shared" ref="R123:R134" si="126">L123*$B$125</f>
        <v>0.1355172</v>
      </c>
      <c r="S123" s="16">
        <f t="shared" ref="S123:S134" si="127">Q123/R123</f>
        <v>0.00896487173486583</v>
      </c>
      <c r="T123" s="3">
        <v>0.01</v>
      </c>
      <c r="U123" s="17">
        <f t="shared" ref="U123:U134" si="128">S123*T123</f>
        <v>8.96487173486583e-5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0.00557964871734866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0.525</v>
      </c>
      <c r="AX123" s="1">
        <f t="shared" ref="AX123:AX134" si="134">AW123*10000*AV123*0.67*AU123*AT123</f>
        <v>265.971672055066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-4.62496774193548</v>
      </c>
      <c r="E124" s="12">
        <f t="shared" ref="E124:E135" si="135">D123</f>
        <v>-5</v>
      </c>
      <c r="F124" s="9" t="s">
        <v>109</v>
      </c>
      <c r="G124" s="6">
        <v>2</v>
      </c>
      <c r="H124" s="11">
        <f t="shared" si="119"/>
        <v>-4.62496774193548</v>
      </c>
      <c r="I124" s="11">
        <f t="shared" si="120"/>
        <v>268.525032258064</v>
      </c>
      <c r="J124" s="11">
        <f t="shared" si="121"/>
        <v>0.00943123537177143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1.03776732955435</v>
      </c>
      <c r="P124" s="11">
        <f t="shared" si="124"/>
        <v>0.0097874279461618</v>
      </c>
      <c r="Q124" s="15">
        <f t="shared" si="125"/>
        <v>0.00254473126600207</v>
      </c>
      <c r="R124" s="11">
        <f t="shared" si="126"/>
        <v>0.1355172</v>
      </c>
      <c r="S124" s="16">
        <f t="shared" si="127"/>
        <v>0.0187779209281336</v>
      </c>
      <c r="T124" s="3">
        <v>0.01</v>
      </c>
      <c r="U124" s="17">
        <f t="shared" si="128"/>
        <v>0.000187779209281336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0.00567777920928134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0.525</v>
      </c>
      <c r="AX124" s="1">
        <f t="shared" si="134"/>
        <v>270.649373527162</v>
      </c>
    </row>
    <row r="125" s="1" customFormat="1" spans="1:50">
      <c r="A125" s="6" t="s">
        <v>72</v>
      </c>
      <c r="B125" s="6">
        <v>0.26</v>
      </c>
      <c r="C125" s="9">
        <v>2</v>
      </c>
      <c r="D125" s="10">
        <v>-0.646793103448276</v>
      </c>
      <c r="E125" s="12">
        <f t="shared" si="135"/>
        <v>-4.62496774193548</v>
      </c>
      <c r="F125" s="9" t="s">
        <v>109</v>
      </c>
      <c r="G125" s="6">
        <v>3</v>
      </c>
      <c r="H125" s="11">
        <f t="shared" si="119"/>
        <v>-0.646793103448276</v>
      </c>
      <c r="I125" s="11">
        <f t="shared" si="120"/>
        <v>272.503206896552</v>
      </c>
      <c r="J125" s="11">
        <f t="shared" si="121"/>
        <v>0.0160126246849674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1.54919990160819</v>
      </c>
      <c r="P125" s="11">
        <f t="shared" si="124"/>
        <v>0.0248067565864404</v>
      </c>
      <c r="Q125" s="15">
        <f t="shared" si="125"/>
        <v>0.00644975671247452</v>
      </c>
      <c r="R125" s="11">
        <f t="shared" si="126"/>
        <v>0.1355172</v>
      </c>
      <c r="S125" s="16">
        <f t="shared" si="127"/>
        <v>0.0475936391282768</v>
      </c>
      <c r="T125" s="3">
        <v>0.01</v>
      </c>
      <c r="U125" s="17">
        <f t="shared" si="128"/>
        <v>0.000475936391282768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0.00596593639128277</v>
      </c>
      <c r="AU125" s="24">
        <f t="shared" si="132"/>
        <v>52.122</v>
      </c>
      <c r="AV125" s="1">
        <f t="shared" si="133"/>
        <v>0.26</v>
      </c>
      <c r="AW125" s="2">
        <f t="shared" si="137"/>
        <v>0.525</v>
      </c>
      <c r="AX125" s="1">
        <f t="shared" si="134"/>
        <v>284.385300535129</v>
      </c>
    </row>
    <row r="126" s="1" customFormat="1" spans="1:50">
      <c r="A126" s="6"/>
      <c r="B126" s="6"/>
      <c r="C126" s="9">
        <v>3</v>
      </c>
      <c r="D126" s="10">
        <v>6.38864516129032</v>
      </c>
      <c r="E126" s="12">
        <f t="shared" si="135"/>
        <v>-0.646793103448276</v>
      </c>
      <c r="F126" s="9" t="s">
        <v>109</v>
      </c>
      <c r="G126" s="6">
        <v>4</v>
      </c>
      <c r="H126" s="11">
        <f t="shared" si="119"/>
        <v>6.38864516129032</v>
      </c>
      <c r="I126" s="11">
        <f t="shared" si="120"/>
        <v>279.53864516129</v>
      </c>
      <c r="J126" s="11">
        <f t="shared" si="121"/>
        <v>0.0393562335126862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2.04561314502175</v>
      </c>
      <c r="P126" s="11">
        <f t="shared" si="124"/>
        <v>0.0805076286120964</v>
      </c>
      <c r="Q126" s="15">
        <f t="shared" si="125"/>
        <v>0.0209319834391451</v>
      </c>
      <c r="R126" s="11">
        <f t="shared" si="126"/>
        <v>0.1355172</v>
      </c>
      <c r="S126" s="16">
        <f t="shared" si="127"/>
        <v>0.154459975849155</v>
      </c>
      <c r="T126" s="3">
        <v>0.01</v>
      </c>
      <c r="U126" s="17">
        <f t="shared" si="128"/>
        <v>0.00154459975849155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0.00703459975849155</v>
      </c>
      <c r="AU126" s="24">
        <f t="shared" si="132"/>
        <v>52.122</v>
      </c>
      <c r="AV126" s="1">
        <f t="shared" si="133"/>
        <v>0.26</v>
      </c>
      <c r="AW126" s="2">
        <f t="shared" si="137"/>
        <v>0.525</v>
      </c>
      <c r="AX126" s="1">
        <f t="shared" si="134"/>
        <v>335.326533046193</v>
      </c>
    </row>
    <row r="127" s="1" customFormat="1" spans="1:50">
      <c r="A127" s="6"/>
      <c r="B127" s="6"/>
      <c r="C127" s="9">
        <v>4</v>
      </c>
      <c r="D127" s="10">
        <v>11.8559333333333</v>
      </c>
      <c r="E127" s="12">
        <f t="shared" si="135"/>
        <v>6.38864516129032</v>
      </c>
      <c r="F127" s="9" t="s">
        <v>109</v>
      </c>
      <c r="G127" s="6">
        <v>5</v>
      </c>
      <c r="H127" s="11">
        <f t="shared" si="119"/>
        <v>11.8559333333333</v>
      </c>
      <c r="I127" s="11">
        <f t="shared" si="120"/>
        <v>285.005933333333</v>
      </c>
      <c r="J127" s="11">
        <f t="shared" si="121"/>
        <v>0.0767713917374331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1.86685024058917</v>
      </c>
      <c r="O127" s="11">
        <f t="shared" si="136"/>
        <v>0.619475275820483</v>
      </c>
      <c r="P127" s="11">
        <f t="shared" si="124"/>
        <v>0.0475579790716687</v>
      </c>
      <c r="Q127" s="15">
        <f t="shared" si="125"/>
        <v>0.0123650745586339</v>
      </c>
      <c r="R127" s="11">
        <f t="shared" si="126"/>
        <v>0.1355172</v>
      </c>
      <c r="S127" s="16">
        <f t="shared" si="127"/>
        <v>0.0912435805833788</v>
      </c>
      <c r="T127" s="3">
        <v>0.01</v>
      </c>
      <c r="U127" s="17">
        <f t="shared" si="128"/>
        <v>0.000912435805833788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0.0108624358058338</v>
      </c>
      <c r="AU127" s="24">
        <f t="shared" si="132"/>
        <v>52.122</v>
      </c>
      <c r="AV127" s="1">
        <f t="shared" si="133"/>
        <v>0.26</v>
      </c>
      <c r="AW127" s="2">
        <f t="shared" si="137"/>
        <v>0.525</v>
      </c>
      <c r="AX127" s="1">
        <f t="shared" si="134"/>
        <v>517.792492004995</v>
      </c>
    </row>
    <row r="128" s="1" customFormat="1" spans="1:50">
      <c r="A128" s="6"/>
      <c r="B128" s="6"/>
      <c r="C128" s="9">
        <v>5</v>
      </c>
      <c r="D128" s="10">
        <v>18.2802258064516</v>
      </c>
      <c r="E128" s="12">
        <f t="shared" si="135"/>
        <v>11.8559333333333</v>
      </c>
      <c r="F128" s="9" t="s">
        <v>111</v>
      </c>
      <c r="G128" s="6">
        <v>6</v>
      </c>
      <c r="H128" s="11">
        <f t="shared" si="119"/>
        <v>18.2802258064516</v>
      </c>
      <c r="I128" s="11">
        <f t="shared" si="120"/>
        <v>291.430225806452</v>
      </c>
      <c r="J128" s="11">
        <f t="shared" si="121"/>
        <v>0.163029626371084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1.09313729674881</v>
      </c>
      <c r="P128" s="11">
        <f t="shared" si="124"/>
        <v>0.178213765061256</v>
      </c>
      <c r="Q128" s="15">
        <f t="shared" si="125"/>
        <v>0.0463355789159266</v>
      </c>
      <c r="R128" s="11">
        <f t="shared" si="126"/>
        <v>0.1355172</v>
      </c>
      <c r="S128" s="16">
        <f t="shared" si="127"/>
        <v>0.341916590041165</v>
      </c>
      <c r="T128" s="3">
        <v>0.01</v>
      </c>
      <c r="U128" s="17">
        <f t="shared" si="128"/>
        <v>0.00341916590041165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0.0133691659004117</v>
      </c>
      <c r="AU128" s="24">
        <f t="shared" si="132"/>
        <v>52.122</v>
      </c>
      <c r="AV128" s="1">
        <f t="shared" si="133"/>
        <v>0.26</v>
      </c>
      <c r="AW128" s="2">
        <f t="shared" si="137"/>
        <v>0.525</v>
      </c>
      <c r="AX128" s="1">
        <f t="shared" si="134"/>
        <v>637.283741081772</v>
      </c>
    </row>
    <row r="129" s="1" customFormat="1" spans="1:50">
      <c r="A129" s="6"/>
      <c r="B129" s="6"/>
      <c r="C129" s="9">
        <v>6</v>
      </c>
      <c r="D129" s="10">
        <v>23.4635333333333</v>
      </c>
      <c r="E129" s="12">
        <f t="shared" si="135"/>
        <v>18.2802258064516</v>
      </c>
      <c r="F129" s="9" t="s">
        <v>109</v>
      </c>
      <c r="G129" s="6">
        <v>7</v>
      </c>
      <c r="H129" s="11">
        <f t="shared" si="119"/>
        <v>23.4635333333333</v>
      </c>
      <c r="I129" s="11">
        <f t="shared" si="120"/>
        <v>296.613533333333</v>
      </c>
      <c r="J129" s="11">
        <f t="shared" si="121"/>
        <v>0.292298760327281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1.43614353168756</v>
      </c>
      <c r="P129" s="11">
        <f t="shared" si="124"/>
        <v>0.419782973964317</v>
      </c>
      <c r="Q129" s="15">
        <f t="shared" si="125"/>
        <v>0.109143573230722</v>
      </c>
      <c r="R129" s="11">
        <f t="shared" si="126"/>
        <v>0.1355172</v>
      </c>
      <c r="S129" s="16">
        <f t="shared" si="127"/>
        <v>0.805385391896544</v>
      </c>
      <c r="T129" s="3">
        <v>0.01</v>
      </c>
      <c r="U129" s="17">
        <f t="shared" si="128"/>
        <v>0.00805385391896544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0.0180038539189654</v>
      </c>
      <c r="AU129" s="24">
        <f t="shared" si="132"/>
        <v>52.122</v>
      </c>
      <c r="AV129" s="1">
        <f t="shared" si="133"/>
        <v>0.26</v>
      </c>
      <c r="AW129" s="2">
        <f t="shared" si="137"/>
        <v>0.525</v>
      </c>
      <c r="AX129" s="1">
        <f t="shared" si="134"/>
        <v>858.210861084066</v>
      </c>
    </row>
    <row r="130" s="1" customFormat="1" spans="1:50">
      <c r="A130" s="6"/>
      <c r="B130" s="6"/>
      <c r="C130" s="9">
        <v>7</v>
      </c>
      <c r="D130" s="10">
        <v>23.3918709677419</v>
      </c>
      <c r="E130" s="12">
        <f t="shared" si="135"/>
        <v>23.4635333333333</v>
      </c>
      <c r="F130" s="9" t="s">
        <v>109</v>
      </c>
      <c r="G130" s="6">
        <v>8</v>
      </c>
      <c r="H130" s="11">
        <f t="shared" si="119"/>
        <v>23.3918709677419</v>
      </c>
      <c r="I130" s="11">
        <f t="shared" si="120"/>
        <v>296.541870967742</v>
      </c>
      <c r="J130" s="11">
        <f t="shared" si="121"/>
        <v>0.289989167446498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1.53758055772324</v>
      </c>
      <c r="P130" s="11">
        <f t="shared" si="124"/>
        <v>0.445881705816084</v>
      </c>
      <c r="Q130" s="15">
        <f t="shared" si="125"/>
        <v>0.115929243512182</v>
      </c>
      <c r="R130" s="11">
        <f t="shared" si="126"/>
        <v>0.1355172</v>
      </c>
      <c r="S130" s="16">
        <f t="shared" si="127"/>
        <v>0.855457783308553</v>
      </c>
      <c r="T130" s="3">
        <v>0.01</v>
      </c>
      <c r="U130" s="17">
        <f t="shared" si="128"/>
        <v>0.00855457783308553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0.0185045778330855</v>
      </c>
      <c r="AU130" s="24">
        <f t="shared" si="132"/>
        <v>52.122</v>
      </c>
      <c r="AV130" s="1">
        <f t="shared" si="133"/>
        <v>0.26</v>
      </c>
      <c r="AW130" s="2">
        <f t="shared" si="137"/>
        <v>0.525</v>
      </c>
      <c r="AX130" s="1">
        <f t="shared" si="134"/>
        <v>882.0794562991</v>
      </c>
    </row>
    <row r="131" s="1" customFormat="1" spans="1:50">
      <c r="A131" s="6"/>
      <c r="B131" s="6"/>
      <c r="C131" s="9">
        <v>8</v>
      </c>
      <c r="D131" s="10">
        <v>23.2899677419355</v>
      </c>
      <c r="E131" s="12">
        <f t="shared" si="135"/>
        <v>23.3918709677419</v>
      </c>
      <c r="F131" s="9" t="s">
        <v>109</v>
      </c>
      <c r="G131" s="6">
        <v>9</v>
      </c>
      <c r="H131" s="11">
        <f t="shared" si="119"/>
        <v>23.2899677419355</v>
      </c>
      <c r="I131" s="11">
        <f t="shared" si="120"/>
        <v>296.439967741935</v>
      </c>
      <c r="J131" s="11">
        <f t="shared" si="121"/>
        <v>0.286734444378459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1.61291885190716</v>
      </c>
      <c r="P131" s="11">
        <f t="shared" si="124"/>
        <v>0.46247939082914</v>
      </c>
      <c r="Q131" s="15">
        <f t="shared" si="125"/>
        <v>0.120244641615577</v>
      </c>
      <c r="R131" s="11">
        <f t="shared" si="126"/>
        <v>0.1355172</v>
      </c>
      <c r="S131" s="16">
        <f t="shared" si="127"/>
        <v>0.887301697611643</v>
      </c>
      <c r="T131" s="3">
        <v>0.01</v>
      </c>
      <c r="U131" s="17">
        <f t="shared" si="128"/>
        <v>0.00887301697611643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0.0188230169761164</v>
      </c>
      <c r="AU131" s="24">
        <f t="shared" si="132"/>
        <v>52.122</v>
      </c>
      <c r="AV131" s="1">
        <f t="shared" si="133"/>
        <v>0.26</v>
      </c>
      <c r="AW131" s="2">
        <f t="shared" si="137"/>
        <v>0.525</v>
      </c>
      <c r="AX131" s="1">
        <f t="shared" si="134"/>
        <v>897.25886912779</v>
      </c>
    </row>
    <row r="132" s="1" customFormat="1" spans="1:50">
      <c r="A132" s="6"/>
      <c r="B132" s="6"/>
      <c r="C132" s="9">
        <v>9</v>
      </c>
      <c r="D132" s="10">
        <v>18.2108</v>
      </c>
      <c r="E132" s="12">
        <f t="shared" si="135"/>
        <v>23.2899677419355</v>
      </c>
      <c r="F132" s="9" t="s">
        <v>109</v>
      </c>
      <c r="G132" s="6">
        <v>10</v>
      </c>
      <c r="H132" s="11">
        <f t="shared" si="119"/>
        <v>18.2108</v>
      </c>
      <c r="I132" s="11">
        <f t="shared" si="120"/>
        <v>291.3608</v>
      </c>
      <c r="J132" s="11">
        <f t="shared" si="121"/>
        <v>0.161736890078064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1.67165946107802</v>
      </c>
      <c r="P132" s="11">
        <f t="shared" si="124"/>
        <v>0.270369002504331</v>
      </c>
      <c r="Q132" s="15">
        <f t="shared" si="125"/>
        <v>0.0702959406511262</v>
      </c>
      <c r="R132" s="11">
        <f t="shared" si="126"/>
        <v>0.1355172</v>
      </c>
      <c r="S132" s="16">
        <f t="shared" si="127"/>
        <v>0.518723384567613</v>
      </c>
      <c r="T132" s="3">
        <v>0.01</v>
      </c>
      <c r="U132" s="17">
        <f t="shared" si="128"/>
        <v>0.00518723384567613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0.0106772338456761</v>
      </c>
      <c r="AU132" s="24">
        <f t="shared" si="132"/>
        <v>52.122</v>
      </c>
      <c r="AV132" s="1">
        <f t="shared" si="133"/>
        <v>0.26</v>
      </c>
      <c r="AW132" s="2">
        <f t="shared" si="137"/>
        <v>0.525</v>
      </c>
      <c r="AX132" s="1">
        <f t="shared" si="134"/>
        <v>508.964252539336</v>
      </c>
    </row>
    <row r="133" s="1" customFormat="1" spans="1:50">
      <c r="A133" s="6"/>
      <c r="B133" s="6"/>
      <c r="C133" s="9">
        <v>10</v>
      </c>
      <c r="D133" s="10">
        <v>10.2864838709677</v>
      </c>
      <c r="E133" s="12">
        <f t="shared" si="135"/>
        <v>18.2108</v>
      </c>
      <c r="F133" s="9" t="s">
        <v>109</v>
      </c>
      <c r="G133" s="6">
        <v>11</v>
      </c>
      <c r="H133" s="11">
        <f t="shared" si="119"/>
        <v>10.2864838709677</v>
      </c>
      <c r="I133" s="11">
        <f t="shared" si="120"/>
        <v>283.436483870968</v>
      </c>
      <c r="J133" s="11">
        <f t="shared" si="121"/>
        <v>0.0635394867982192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1.331225935645</v>
      </c>
      <c r="O133" s="11">
        <f t="shared" si="136"/>
        <v>0.591284522928684</v>
      </c>
      <c r="P133" s="11">
        <f t="shared" si="124"/>
        <v>0.0375699151386185</v>
      </c>
      <c r="Q133" s="15">
        <f t="shared" si="125"/>
        <v>0.0097681779360408</v>
      </c>
      <c r="R133" s="11">
        <f t="shared" si="126"/>
        <v>0.1355172</v>
      </c>
      <c r="S133" s="16">
        <f t="shared" si="127"/>
        <v>0.0720807243364001</v>
      </c>
      <c r="T133" s="3">
        <v>0.01</v>
      </c>
      <c r="U133" s="17">
        <f t="shared" si="128"/>
        <v>0.000720807243364001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0.006210807243364</v>
      </c>
      <c r="AU133" s="24">
        <f t="shared" si="132"/>
        <v>52.122</v>
      </c>
      <c r="AV133" s="1">
        <f t="shared" si="133"/>
        <v>0.26</v>
      </c>
      <c r="AW133" s="2">
        <f t="shared" si="137"/>
        <v>0.525</v>
      </c>
      <c r="AX133" s="1">
        <f t="shared" si="134"/>
        <v>296.057847189024</v>
      </c>
    </row>
    <row r="134" s="1" customFormat="1" spans="1:51">
      <c r="A134" s="6"/>
      <c r="B134" s="6"/>
      <c r="C134" s="9">
        <v>11</v>
      </c>
      <c r="D134" s="10">
        <v>3.1664</v>
      </c>
      <c r="E134" s="12">
        <f t="shared" si="135"/>
        <v>10.2864838709677</v>
      </c>
      <c r="F134" s="9" t="s">
        <v>111</v>
      </c>
      <c r="G134" s="6">
        <v>12</v>
      </c>
      <c r="H134" s="11">
        <f t="shared" si="119"/>
        <v>3.1664</v>
      </c>
      <c r="I134" s="11">
        <f t="shared" si="120"/>
        <v>276.3164</v>
      </c>
      <c r="J134" s="11">
        <f t="shared" si="121"/>
        <v>0.0262185599441112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1.07493460779007</v>
      </c>
      <c r="P134" s="11">
        <f t="shared" si="124"/>
        <v>0.0281832374503435</v>
      </c>
      <c r="Q134" s="15">
        <f t="shared" si="125"/>
        <v>0.00732764173708932</v>
      </c>
      <c r="R134" s="11">
        <f t="shared" si="126"/>
        <v>0.1355172</v>
      </c>
      <c r="S134" s="16">
        <f t="shared" si="127"/>
        <v>0.0540716730945542</v>
      </c>
      <c r="T134" s="3">
        <v>0.01</v>
      </c>
      <c r="U134" s="17">
        <f t="shared" si="128"/>
        <v>0.000540716730945542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0.00603071673094554</v>
      </c>
      <c r="AU134" s="24">
        <f t="shared" si="132"/>
        <v>52.122</v>
      </c>
      <c r="AV134" s="1">
        <f t="shared" si="133"/>
        <v>0.26</v>
      </c>
      <c r="AW134" s="2">
        <f t="shared" si="137"/>
        <v>0.525</v>
      </c>
      <c r="AX134" s="1">
        <f t="shared" si="134"/>
        <v>287.473261109212</v>
      </c>
      <c r="AY134" s="1">
        <f>SUM(AX123:AX134)</f>
        <v>6041.45365959884</v>
      </c>
    </row>
    <row r="135" s="1" customFormat="1" spans="1:46">
      <c r="A135" s="6"/>
      <c r="B135" s="6"/>
      <c r="C135" s="9">
        <v>12</v>
      </c>
      <c r="D135" s="10">
        <v>-6.3051935483871</v>
      </c>
      <c r="E135" s="12">
        <f t="shared" si="135"/>
        <v>3.1664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-5</v>
      </c>
      <c r="E139" s="9"/>
      <c r="F139" s="9"/>
      <c r="G139" s="6">
        <v>1</v>
      </c>
      <c r="H139" s="11">
        <f t="shared" ref="H139:H150" si="138">E140</f>
        <v>-5</v>
      </c>
      <c r="I139" s="11">
        <f t="shared" ref="I139:I150" si="139">H139+273.15</f>
        <v>268.15</v>
      </c>
      <c r="J139" s="11">
        <f t="shared" ref="J139:J150" si="140">EXP(($C$18*(I139-$C$16))/($C$19*I139*$C$16))</f>
        <v>0.00896487173486583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0.0025522989829163</v>
      </c>
      <c r="Q139" s="15">
        <f t="shared" ref="Q139:Q150" si="144">P139*$B$125</f>
        <v>0.000663597735558238</v>
      </c>
      <c r="R139" s="11">
        <f t="shared" ref="R139:R150" si="145">L139*$B$125</f>
        <v>0.074022</v>
      </c>
      <c r="S139" s="16">
        <f t="shared" ref="S139:S150" si="146">Q139/R139</f>
        <v>0.00896487173486583</v>
      </c>
      <c r="T139" s="3">
        <v>0.01</v>
      </c>
      <c r="U139" s="17">
        <f t="shared" ref="U139:U150" si="147">S139*T139</f>
        <v>8.96487173486583e-5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0.00557964871734866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1.34166666666667</v>
      </c>
      <c r="AX139" s="1">
        <f t="shared" ref="AX139:AX150" si="153">AW139*10000*AV139*0.67*AU139*AT139</f>
        <v>371.267646799556</v>
      </c>
      <c r="AZ139" s="2">
        <f>$E$12/12</f>
        <v>0.366666666666667</v>
      </c>
      <c r="BA139" s="1">
        <f t="shared" ref="BA139:BA150" si="154">AZ139*10000*AV139*0.67*AU139*AT139</f>
        <v>101.464450057021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-4.62496774193548</v>
      </c>
      <c r="E140" s="12">
        <f t="shared" ref="E140:E151" si="155">D139</f>
        <v>-5</v>
      </c>
      <c r="F140" s="9" t="s">
        <v>109</v>
      </c>
      <c r="G140" s="6">
        <v>2</v>
      </c>
      <c r="H140" s="11">
        <f t="shared" si="138"/>
        <v>-4.62496774193548</v>
      </c>
      <c r="I140" s="11">
        <f t="shared" si="139"/>
        <v>268.525032258064</v>
      </c>
      <c r="J140" s="11">
        <f t="shared" si="140"/>
        <v>0.00943123537177143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0.566847701017084</v>
      </c>
      <c r="P140" s="11">
        <f t="shared" si="143"/>
        <v>0.00534607408823964</v>
      </c>
      <c r="Q140" s="15">
        <f t="shared" si="144"/>
        <v>0.00138997926294231</v>
      </c>
      <c r="R140" s="11">
        <f t="shared" si="145"/>
        <v>0.074022</v>
      </c>
      <c r="S140" s="16">
        <f t="shared" si="146"/>
        <v>0.0187779209281336</v>
      </c>
      <c r="T140" s="3">
        <v>0.01</v>
      </c>
      <c r="U140" s="17">
        <f t="shared" si="147"/>
        <v>0.000187779209281336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0.00567777920928134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1.34166666666667</v>
      </c>
      <c r="AX140" s="1">
        <f t="shared" si="153"/>
        <v>377.7972114128</v>
      </c>
      <c r="AZ140" s="2">
        <f t="shared" ref="AZ140:AZ150" si="158">$E$12/12</f>
        <v>0.366666666666667</v>
      </c>
      <c r="BA140" s="1">
        <f t="shared" si="154"/>
        <v>103.248927342628</v>
      </c>
    </row>
    <row r="141" s="1" customFormat="1" spans="1:53">
      <c r="A141" s="6" t="s">
        <v>72</v>
      </c>
      <c r="B141" s="6">
        <v>0.33</v>
      </c>
      <c r="C141" s="9">
        <v>2</v>
      </c>
      <c r="D141" s="10">
        <v>-0.646793103448276</v>
      </c>
      <c r="E141" s="12">
        <f t="shared" si="155"/>
        <v>-4.62496774193548</v>
      </c>
      <c r="F141" s="9" t="s">
        <v>109</v>
      </c>
      <c r="G141" s="6">
        <v>3</v>
      </c>
      <c r="H141" s="11">
        <f t="shared" si="138"/>
        <v>-0.646793103448276</v>
      </c>
      <c r="I141" s="11">
        <f t="shared" si="139"/>
        <v>272.503206896552</v>
      </c>
      <c r="J141" s="11">
        <f t="shared" si="140"/>
        <v>0.0160126246849674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0.846201626928844</v>
      </c>
      <c r="P141" s="11">
        <f t="shared" si="143"/>
        <v>0.0135499090598204</v>
      </c>
      <c r="Q141" s="15">
        <f t="shared" si="144"/>
        <v>0.00352297635555331</v>
      </c>
      <c r="R141" s="11">
        <f t="shared" si="145"/>
        <v>0.074022</v>
      </c>
      <c r="S141" s="16">
        <f t="shared" si="146"/>
        <v>0.0475936391282768</v>
      </c>
      <c r="T141" s="3">
        <v>0.01</v>
      </c>
      <c r="U141" s="17">
        <f t="shared" si="147"/>
        <v>0.000475936391282768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0.00596593639128277</v>
      </c>
      <c r="AU141" s="24">
        <f t="shared" si="151"/>
        <v>28.47</v>
      </c>
      <c r="AV141" s="1">
        <f t="shared" si="152"/>
        <v>0.26</v>
      </c>
      <c r="AW141" s="2">
        <f t="shared" si="157"/>
        <v>1.34166666666667</v>
      </c>
      <c r="AX141" s="1">
        <f t="shared" si="153"/>
        <v>396.971077777795</v>
      </c>
      <c r="AZ141" s="2">
        <f t="shared" si="158"/>
        <v>0.366666666666667</v>
      </c>
      <c r="BA141" s="1">
        <f t="shared" si="154"/>
        <v>108.488990200143</v>
      </c>
    </row>
    <row r="142" s="1" customFormat="1" spans="1:53">
      <c r="A142" s="6"/>
      <c r="B142" s="6"/>
      <c r="C142" s="9">
        <v>3</v>
      </c>
      <c r="D142" s="10">
        <v>6.38864516129032</v>
      </c>
      <c r="E142" s="12">
        <f t="shared" si="155"/>
        <v>-0.646793103448276</v>
      </c>
      <c r="F142" s="9" t="s">
        <v>109</v>
      </c>
      <c r="G142" s="6">
        <v>4</v>
      </c>
      <c r="H142" s="11">
        <f t="shared" si="138"/>
        <v>6.38864516129032</v>
      </c>
      <c r="I142" s="11">
        <f t="shared" si="139"/>
        <v>279.53864516129</v>
      </c>
      <c r="J142" s="11">
        <f t="shared" si="140"/>
        <v>0.0393562335126862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1.11735171786902</v>
      </c>
      <c r="P142" s="11">
        <f t="shared" si="143"/>
        <v>0.0439747551242543</v>
      </c>
      <c r="Q142" s="15">
        <f t="shared" si="144"/>
        <v>0.0114334363323061</v>
      </c>
      <c r="R142" s="11">
        <f t="shared" si="145"/>
        <v>0.074022</v>
      </c>
      <c r="S142" s="16">
        <f t="shared" si="146"/>
        <v>0.154459975849155</v>
      </c>
      <c r="T142" s="3">
        <v>0.01</v>
      </c>
      <c r="U142" s="17">
        <f t="shared" si="147"/>
        <v>0.00154459975849155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0.00703459975849155</v>
      </c>
      <c r="AU142" s="24">
        <f t="shared" si="151"/>
        <v>28.47</v>
      </c>
      <c r="AV142" s="1">
        <f t="shared" si="152"/>
        <v>0.26</v>
      </c>
      <c r="AW142" s="2">
        <f t="shared" si="157"/>
        <v>1.34166666666667</v>
      </c>
      <c r="AX142" s="1">
        <f t="shared" si="153"/>
        <v>468.079520918823</v>
      </c>
      <c r="AZ142" s="2">
        <f t="shared" si="158"/>
        <v>0.366666666666667</v>
      </c>
      <c r="BA142" s="1">
        <f t="shared" si="154"/>
        <v>127.922353543032</v>
      </c>
    </row>
    <row r="143" s="1" customFormat="1" spans="1:53">
      <c r="A143" s="6"/>
      <c r="B143" s="6"/>
      <c r="C143" s="9">
        <v>4</v>
      </c>
      <c r="D143" s="10">
        <v>11.8559333333333</v>
      </c>
      <c r="E143" s="12">
        <f t="shared" si="155"/>
        <v>6.38864516129032</v>
      </c>
      <c r="F143" s="9" t="s">
        <v>109</v>
      </c>
      <c r="G143" s="6">
        <v>5</v>
      </c>
      <c r="H143" s="11">
        <f t="shared" si="138"/>
        <v>11.8559333333333</v>
      </c>
      <c r="I143" s="11">
        <f t="shared" si="139"/>
        <v>285.005933333333</v>
      </c>
      <c r="J143" s="11">
        <f t="shared" si="140"/>
        <v>0.0767713917374331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1.01970811460753</v>
      </c>
      <c r="O143" s="11">
        <f t="shared" si="156"/>
        <v>0.338368848137238</v>
      </c>
      <c r="P143" s="11">
        <f t="shared" si="143"/>
        <v>0.025977047392088</v>
      </c>
      <c r="Q143" s="15">
        <f t="shared" si="144"/>
        <v>0.00675403232194287</v>
      </c>
      <c r="R143" s="11">
        <f t="shared" si="145"/>
        <v>0.074022</v>
      </c>
      <c r="S143" s="16">
        <f t="shared" si="146"/>
        <v>0.0912435805833788</v>
      </c>
      <c r="T143" s="3">
        <v>0.01</v>
      </c>
      <c r="U143" s="17">
        <f t="shared" si="147"/>
        <v>0.000912435805833788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8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0.00640243580583379</v>
      </c>
      <c r="AU143" s="24">
        <f t="shared" si="151"/>
        <v>28.47</v>
      </c>
      <c r="AV143" s="1">
        <f t="shared" si="152"/>
        <v>0.26</v>
      </c>
      <c r="AW143" s="2">
        <f t="shared" si="157"/>
        <v>1.34166666666667</v>
      </c>
      <c r="AX143" s="1">
        <f t="shared" si="153"/>
        <v>426.015578368999</v>
      </c>
      <c r="AZ143" s="2">
        <f t="shared" si="158"/>
        <v>0.366666666666667</v>
      </c>
      <c r="BA143" s="1">
        <f t="shared" si="154"/>
        <v>116.426617690906</v>
      </c>
    </row>
    <row r="144" s="1" customFormat="1" spans="1:53">
      <c r="A144" s="6"/>
      <c r="B144" s="6"/>
      <c r="C144" s="9">
        <v>5</v>
      </c>
      <c r="D144" s="10">
        <v>18.2802258064516</v>
      </c>
      <c r="E144" s="12">
        <f t="shared" si="155"/>
        <v>11.8559333333333</v>
      </c>
      <c r="F144" s="9" t="s">
        <v>111</v>
      </c>
      <c r="G144" s="6">
        <v>6</v>
      </c>
      <c r="H144" s="11">
        <f t="shared" si="138"/>
        <v>18.2802258064516</v>
      </c>
      <c r="I144" s="11">
        <f t="shared" si="139"/>
        <v>291.430225806452</v>
      </c>
      <c r="J144" s="11">
        <f t="shared" si="140"/>
        <v>0.163029626371084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0.59709180074515</v>
      </c>
      <c r="P144" s="11">
        <f t="shared" si="143"/>
        <v>0.0973436531847197</v>
      </c>
      <c r="Q144" s="15">
        <f t="shared" si="144"/>
        <v>0.0253093498280271</v>
      </c>
      <c r="R144" s="11">
        <f t="shared" si="145"/>
        <v>0.074022</v>
      </c>
      <c r="S144" s="16">
        <f t="shared" si="146"/>
        <v>0.341916590041165</v>
      </c>
      <c r="T144" s="3">
        <v>0.01</v>
      </c>
      <c r="U144" s="17">
        <f t="shared" si="147"/>
        <v>0.00341916590041165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0.0133691659004117</v>
      </c>
      <c r="AU144" s="24">
        <f t="shared" si="151"/>
        <v>28.47</v>
      </c>
      <c r="AV144" s="1">
        <f t="shared" si="152"/>
        <v>0.26</v>
      </c>
      <c r="AW144" s="2">
        <f t="shared" si="157"/>
        <v>1.34166666666667</v>
      </c>
      <c r="AX144" s="1">
        <f t="shared" si="153"/>
        <v>889.579078354109</v>
      </c>
      <c r="AZ144" s="2">
        <f t="shared" si="158"/>
        <v>0.366666666666667</v>
      </c>
      <c r="BA144" s="1">
        <f t="shared" si="154"/>
        <v>243.11477917752</v>
      </c>
    </row>
    <row r="145" s="1" customFormat="1" spans="1:53">
      <c r="A145" s="6"/>
      <c r="B145" s="6"/>
      <c r="C145" s="9">
        <v>6</v>
      </c>
      <c r="D145" s="10">
        <v>23.4635333333333</v>
      </c>
      <c r="E145" s="12">
        <f t="shared" si="155"/>
        <v>18.2802258064516</v>
      </c>
      <c r="F145" s="9" t="s">
        <v>109</v>
      </c>
      <c r="G145" s="6">
        <v>7</v>
      </c>
      <c r="H145" s="11">
        <f t="shared" si="138"/>
        <v>23.4635333333333</v>
      </c>
      <c r="I145" s="11">
        <f t="shared" si="139"/>
        <v>296.613533333333</v>
      </c>
      <c r="J145" s="11">
        <f t="shared" si="140"/>
        <v>0.292298760327281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0.784448147560431</v>
      </c>
      <c r="P145" s="11">
        <f t="shared" si="143"/>
        <v>0.229293221072946</v>
      </c>
      <c r="Q145" s="15">
        <f t="shared" si="144"/>
        <v>0.059616237478966</v>
      </c>
      <c r="R145" s="11">
        <f t="shared" si="145"/>
        <v>0.074022</v>
      </c>
      <c r="S145" s="16">
        <f t="shared" si="146"/>
        <v>0.805385391896544</v>
      </c>
      <c r="T145" s="3">
        <v>0.01</v>
      </c>
      <c r="U145" s="17">
        <f t="shared" si="147"/>
        <v>0.00805385391896544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0.0180038539189654</v>
      </c>
      <c r="AU145" s="24">
        <f t="shared" si="151"/>
        <v>28.47</v>
      </c>
      <c r="AV145" s="1">
        <f t="shared" si="152"/>
        <v>0.26</v>
      </c>
      <c r="AW145" s="2">
        <f t="shared" si="157"/>
        <v>1.34166666666667</v>
      </c>
      <c r="AX145" s="1">
        <f t="shared" si="153"/>
        <v>1197.96940926301</v>
      </c>
      <c r="AZ145" s="2">
        <f t="shared" si="158"/>
        <v>0.366666666666667</v>
      </c>
      <c r="BA145" s="1">
        <f t="shared" si="154"/>
        <v>327.39536650666</v>
      </c>
    </row>
    <row r="146" s="1" customFormat="1" spans="1:53">
      <c r="A146" s="6"/>
      <c r="B146" s="6"/>
      <c r="C146" s="9">
        <v>7</v>
      </c>
      <c r="D146" s="10">
        <v>23.3918709677419</v>
      </c>
      <c r="E146" s="12">
        <f t="shared" si="155"/>
        <v>23.4635333333333</v>
      </c>
      <c r="F146" s="9" t="s">
        <v>109</v>
      </c>
      <c r="G146" s="6">
        <v>8</v>
      </c>
      <c r="H146" s="11">
        <f t="shared" si="138"/>
        <v>23.3918709677419</v>
      </c>
      <c r="I146" s="11">
        <f t="shared" si="139"/>
        <v>296.541870967742</v>
      </c>
      <c r="J146" s="11">
        <f t="shared" si="140"/>
        <v>0.289989167446498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0.839854926487485</v>
      </c>
      <c r="P146" s="11">
        <f t="shared" si="143"/>
        <v>0.243548830907945</v>
      </c>
      <c r="Q146" s="15">
        <f t="shared" si="144"/>
        <v>0.0633226960360657</v>
      </c>
      <c r="R146" s="11">
        <f t="shared" si="145"/>
        <v>0.074022</v>
      </c>
      <c r="S146" s="16">
        <f t="shared" si="146"/>
        <v>0.855457783308553</v>
      </c>
      <c r="T146" s="3">
        <v>0.01</v>
      </c>
      <c r="U146" s="17">
        <f t="shared" si="147"/>
        <v>0.00855457783308553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0.0185045778330855</v>
      </c>
      <c r="AU146" s="24">
        <f t="shared" si="151"/>
        <v>28.47</v>
      </c>
      <c r="AV146" s="1">
        <f t="shared" si="152"/>
        <v>0.26</v>
      </c>
      <c r="AW146" s="2">
        <f t="shared" si="157"/>
        <v>1.34166666666667</v>
      </c>
      <c r="AX146" s="1">
        <f t="shared" si="153"/>
        <v>1231.28738297587</v>
      </c>
      <c r="AZ146" s="2">
        <f t="shared" si="158"/>
        <v>0.366666666666667</v>
      </c>
      <c r="BA146" s="1">
        <f t="shared" si="154"/>
        <v>336.500899695268</v>
      </c>
    </row>
    <row r="147" s="1" customFormat="1" spans="1:53">
      <c r="A147" s="6"/>
      <c r="B147" s="6"/>
      <c r="C147" s="9">
        <v>8</v>
      </c>
      <c r="D147" s="10">
        <v>23.2899677419355</v>
      </c>
      <c r="E147" s="12">
        <f t="shared" si="155"/>
        <v>23.3918709677419</v>
      </c>
      <c r="F147" s="9" t="s">
        <v>109</v>
      </c>
      <c r="G147" s="6">
        <v>9</v>
      </c>
      <c r="H147" s="11">
        <f t="shared" si="138"/>
        <v>23.2899677419355</v>
      </c>
      <c r="I147" s="11">
        <f t="shared" si="139"/>
        <v>296.439967741935</v>
      </c>
      <c r="J147" s="11">
        <f t="shared" si="140"/>
        <v>0.286734444378459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0.88100609557954</v>
      </c>
      <c r="P147" s="11">
        <f t="shared" si="143"/>
        <v>0.252614793310035</v>
      </c>
      <c r="Q147" s="15">
        <f t="shared" si="144"/>
        <v>0.065679846260609</v>
      </c>
      <c r="R147" s="11">
        <f t="shared" si="145"/>
        <v>0.074022</v>
      </c>
      <c r="S147" s="16">
        <f t="shared" si="146"/>
        <v>0.887301697611643</v>
      </c>
      <c r="T147" s="3">
        <v>0.01</v>
      </c>
      <c r="U147" s="17">
        <f t="shared" si="147"/>
        <v>0.00887301697611643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0.0188230169761164</v>
      </c>
      <c r="AU147" s="24">
        <f t="shared" si="151"/>
        <v>28.47</v>
      </c>
      <c r="AV147" s="1">
        <f t="shared" si="152"/>
        <v>0.26</v>
      </c>
      <c r="AW147" s="2">
        <f t="shared" si="157"/>
        <v>1.34166666666667</v>
      </c>
      <c r="AX147" s="1">
        <f t="shared" si="153"/>
        <v>1252.47619920266</v>
      </c>
      <c r="AZ147" s="2">
        <f t="shared" si="158"/>
        <v>0.366666666666667</v>
      </c>
      <c r="BA147" s="1">
        <f t="shared" si="154"/>
        <v>342.29163208023</v>
      </c>
    </row>
    <row r="148" s="1" customFormat="1" spans="1:53">
      <c r="A148" s="6"/>
      <c r="B148" s="6"/>
      <c r="C148" s="9">
        <v>9</v>
      </c>
      <c r="D148" s="10">
        <v>18.2108</v>
      </c>
      <c r="E148" s="12">
        <f t="shared" si="155"/>
        <v>23.2899677419355</v>
      </c>
      <c r="F148" s="9" t="s">
        <v>109</v>
      </c>
      <c r="G148" s="6">
        <v>10</v>
      </c>
      <c r="H148" s="11">
        <f t="shared" si="138"/>
        <v>18.2108</v>
      </c>
      <c r="I148" s="11">
        <f t="shared" si="139"/>
        <v>291.3608</v>
      </c>
      <c r="J148" s="11">
        <f t="shared" si="140"/>
        <v>0.161736890078064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0.913091302269505</v>
      </c>
      <c r="P148" s="11">
        <f t="shared" si="143"/>
        <v>0.147680547586399</v>
      </c>
      <c r="Q148" s="15">
        <f t="shared" si="144"/>
        <v>0.0383969423724639</v>
      </c>
      <c r="R148" s="11">
        <f t="shared" si="145"/>
        <v>0.074022</v>
      </c>
      <c r="S148" s="16">
        <f t="shared" si="146"/>
        <v>0.518723384567613</v>
      </c>
      <c r="T148" s="3">
        <v>0.01</v>
      </c>
      <c r="U148" s="17">
        <f t="shared" si="147"/>
        <v>0.00518723384567613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0.0151372338456761</v>
      </c>
      <c r="AU148" s="24">
        <f t="shared" si="151"/>
        <v>28.47</v>
      </c>
      <c r="AV148" s="1">
        <f t="shared" si="152"/>
        <v>0.26</v>
      </c>
      <c r="AW148" s="2">
        <f t="shared" si="157"/>
        <v>1.34166666666667</v>
      </c>
      <c r="AX148" s="1">
        <f t="shared" si="153"/>
        <v>1007.22562900148</v>
      </c>
      <c r="AZ148" s="2">
        <f t="shared" si="158"/>
        <v>0.366666666666667</v>
      </c>
      <c r="BA148" s="1">
        <f t="shared" si="154"/>
        <v>275.266631528353</v>
      </c>
    </row>
    <row r="149" s="1" customFormat="1" spans="1:53">
      <c r="A149" s="6"/>
      <c r="B149" s="6"/>
      <c r="C149" s="9">
        <v>10</v>
      </c>
      <c r="D149" s="10">
        <v>10.2864838709677</v>
      </c>
      <c r="E149" s="12">
        <f t="shared" si="155"/>
        <v>18.2108</v>
      </c>
      <c r="F149" s="9" t="s">
        <v>109</v>
      </c>
      <c r="G149" s="6">
        <v>11</v>
      </c>
      <c r="H149" s="11">
        <f t="shared" si="138"/>
        <v>10.2864838709677</v>
      </c>
      <c r="I149" s="11">
        <f t="shared" si="139"/>
        <v>283.436483870968</v>
      </c>
      <c r="J149" s="11">
        <f t="shared" si="140"/>
        <v>0.0635394867982192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0.72714021694895</v>
      </c>
      <c r="O149" s="11">
        <f t="shared" si="156"/>
        <v>0.322970537734155</v>
      </c>
      <c r="P149" s="11">
        <f t="shared" si="143"/>
        <v>0.0205213822185731</v>
      </c>
      <c r="Q149" s="15">
        <f t="shared" si="144"/>
        <v>0.00533555937682901</v>
      </c>
      <c r="R149" s="11">
        <f t="shared" si="145"/>
        <v>0.074022</v>
      </c>
      <c r="S149" s="16">
        <f t="shared" si="146"/>
        <v>0.0720807243364001</v>
      </c>
      <c r="T149" s="3">
        <v>0.01</v>
      </c>
      <c r="U149" s="17">
        <f t="shared" si="147"/>
        <v>0.000720807243364001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0.006210807243364</v>
      </c>
      <c r="AU149" s="24">
        <f t="shared" si="151"/>
        <v>28.47</v>
      </c>
      <c r="AV149" s="1">
        <f t="shared" si="152"/>
        <v>0.26</v>
      </c>
      <c r="AW149" s="2">
        <f t="shared" si="157"/>
        <v>1.34166666666667</v>
      </c>
      <c r="AX149" s="1">
        <f t="shared" si="153"/>
        <v>413.264688653213</v>
      </c>
      <c r="AZ149" s="2">
        <f t="shared" si="158"/>
        <v>0.366666666666667</v>
      </c>
      <c r="BA149" s="1">
        <f t="shared" si="154"/>
        <v>112.941902489077</v>
      </c>
    </row>
    <row r="150" s="1" customFormat="1" spans="1:54">
      <c r="A150" s="6"/>
      <c r="B150" s="6"/>
      <c r="C150" s="9">
        <v>11</v>
      </c>
      <c r="D150" s="10">
        <v>3.1664</v>
      </c>
      <c r="E150" s="12">
        <f t="shared" si="155"/>
        <v>10.2864838709677</v>
      </c>
      <c r="F150" s="9" t="s">
        <v>111</v>
      </c>
      <c r="G150" s="6">
        <v>12</v>
      </c>
      <c r="H150" s="11">
        <f t="shared" si="138"/>
        <v>3.1664</v>
      </c>
      <c r="I150" s="11">
        <f t="shared" si="139"/>
        <v>276.3164</v>
      </c>
      <c r="J150" s="11">
        <f t="shared" si="140"/>
        <v>0.0262185599441112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0.587149155515582</v>
      </c>
      <c r="P150" s="11">
        <f t="shared" si="143"/>
        <v>0.0153942053300196</v>
      </c>
      <c r="Q150" s="15">
        <f t="shared" si="144"/>
        <v>0.00400249338580509</v>
      </c>
      <c r="R150" s="11">
        <f t="shared" si="145"/>
        <v>0.074022</v>
      </c>
      <c r="S150" s="16">
        <f t="shared" si="146"/>
        <v>0.0540716730945542</v>
      </c>
      <c r="T150" s="3">
        <v>0.01</v>
      </c>
      <c r="U150" s="17">
        <f t="shared" si="147"/>
        <v>0.000540716730945542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0.00603071673094554</v>
      </c>
      <c r="AU150" s="24">
        <f t="shared" si="151"/>
        <v>28.47</v>
      </c>
      <c r="AV150" s="1">
        <f t="shared" si="152"/>
        <v>0.26</v>
      </c>
      <c r="AW150" s="2">
        <f t="shared" si="157"/>
        <v>1.34166666666667</v>
      </c>
      <c r="AX150" s="1">
        <f t="shared" si="153"/>
        <v>401.281536282234</v>
      </c>
      <c r="AY150" s="1">
        <f>SUM(AX139:AX150)</f>
        <v>8433.21495901054</v>
      </c>
      <c r="AZ150" s="2">
        <f t="shared" si="158"/>
        <v>0.366666666666667</v>
      </c>
      <c r="BA150" s="1">
        <f t="shared" si="154"/>
        <v>109.667003704461</v>
      </c>
      <c r="BB150" s="1">
        <f>SUM(BA139:BA150)</f>
        <v>2304.7295540153</v>
      </c>
    </row>
    <row r="151" s="1" customFormat="1" spans="1:46">
      <c r="A151" s="6"/>
      <c r="B151" s="6"/>
      <c r="C151" s="9">
        <v>12</v>
      </c>
      <c r="D151" s="10">
        <v>-6.3051935483871</v>
      </c>
      <c r="E151" s="12">
        <f t="shared" si="155"/>
        <v>3.1664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v>910.8575</v>
      </c>
      <c r="C154" s="9" t="s">
        <v>108</v>
      </c>
      <c r="D154" s="29">
        <v>-5</v>
      </c>
      <c r="E154" s="9"/>
      <c r="F154" s="9"/>
      <c r="G154" s="6">
        <v>1</v>
      </c>
      <c r="H154" s="11">
        <f t="shared" ref="H154:H165" si="159">E155</f>
        <v>-5</v>
      </c>
      <c r="I154" s="11">
        <f t="shared" ref="I154:I165" si="160">H154+273.15</f>
        <v>268.15</v>
      </c>
      <c r="J154" s="11">
        <f t="shared" ref="J154:J165" si="161">EXP(($C$18*(I154-$C$16))/($C$19*I154*$C$16))</f>
        <v>0.00896487173486583</v>
      </c>
      <c r="K154" s="11">
        <f>$B$154/12</f>
        <v>75.9047916666667</v>
      </c>
      <c r="L154" s="11">
        <f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2">O154*J154</f>
        <v>0.00680476721353379</v>
      </c>
      <c r="Q154" s="15">
        <f t="shared" ref="Q154:Q165" si="163">P154*$B$155</f>
        <v>0.00680476721353379</v>
      </c>
      <c r="R154" s="11">
        <f>L154*$B$155</f>
        <v>0.759047916666667</v>
      </c>
      <c r="S154" s="16">
        <f t="shared" ref="S154:S165" si="164">Q154/R154</f>
        <v>0.00896487173486583</v>
      </c>
      <c r="T154" s="3">
        <v>0.01</v>
      </c>
      <c r="U154" s="17">
        <f t="shared" ref="U154:U165" si="165">S154*T154</f>
        <v>8.96487173486583e-5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>(AS154+AM154+AD154+AA154+U154+X154+AG154+AJ154+AP154)</f>
        <v>0.00557964871734866</v>
      </c>
      <c r="AU154" s="24">
        <f>$B$154/12</f>
        <v>75.9047916666667</v>
      </c>
      <c r="AV154" s="1">
        <f>$B$156</f>
        <v>0.26</v>
      </c>
      <c r="AW154" s="2">
        <f t="shared" ref="AW154:AW165" si="168">$E$13/12</f>
        <v>0.00833333333333333</v>
      </c>
      <c r="AX154" s="1">
        <f t="shared" ref="AX154:AX165" si="169">AW154*10000*AV154*0.67*AU154*AT154</f>
        <v>6.14812876644563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-4.62496774193548</v>
      </c>
      <c r="E155" s="12">
        <f t="shared" ref="E155:E166" si="170">D154</f>
        <v>-5</v>
      </c>
      <c r="F155" s="9" t="s">
        <v>109</v>
      </c>
      <c r="G155" s="6">
        <v>2</v>
      </c>
      <c r="H155" s="11">
        <f t="shared" si="159"/>
        <v>-4.62496774193548</v>
      </c>
      <c r="I155" s="11">
        <f t="shared" si="160"/>
        <v>268.525032258064</v>
      </c>
      <c r="J155" s="11">
        <f t="shared" si="161"/>
        <v>0.00943123537177143</v>
      </c>
      <c r="K155" s="11">
        <f t="shared" ref="K155:K165" si="171">$B$154/12</f>
        <v>75.9047916666667</v>
      </c>
      <c r="L155" s="11">
        <f t="shared" ref="L155:L165" si="172">K155*$B$155/100</f>
        <v>0.759047916666667</v>
      </c>
      <c r="M155" s="6" t="s">
        <v>109</v>
      </c>
      <c r="N155" s="6"/>
      <c r="O155" s="11">
        <f t="shared" ref="O155:O165" si="173">L155+O154-P154-N155</f>
        <v>1.5112910661198</v>
      </c>
      <c r="P155" s="11">
        <f t="shared" si="162"/>
        <v>0.0142533417598312</v>
      </c>
      <c r="Q155" s="15">
        <f t="shared" si="163"/>
        <v>0.0142533417598312</v>
      </c>
      <c r="R155" s="11">
        <f t="shared" ref="R154:R165" si="174">L155*$B$155</f>
        <v>0.759047916666667</v>
      </c>
      <c r="S155" s="16">
        <f t="shared" si="164"/>
        <v>0.0187779209281336</v>
      </c>
      <c r="T155" s="3">
        <v>0.01</v>
      </c>
      <c r="U155" s="17">
        <f t="shared" si="165"/>
        <v>0.000187779209281336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ref="AT154:AT165" si="175">(AS155+AM155+AD155+AA155+U155+X155+AG155+AJ155+AP155)</f>
        <v>0.00567777920928134</v>
      </c>
      <c r="AU155" s="24">
        <f t="shared" ref="AU155:AU165" si="176">$B$154/12</f>
        <v>75.9047916666667</v>
      </c>
      <c r="AV155" s="1">
        <f t="shared" ref="AV155:AV165" si="177">$B$156</f>
        <v>0.26</v>
      </c>
      <c r="AW155" s="2">
        <f t="shared" si="168"/>
        <v>0.00833333333333333</v>
      </c>
      <c r="AX155" s="1">
        <f t="shared" si="169"/>
        <v>6.25625724027605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0">
        <v>-0.646793103448276</v>
      </c>
      <c r="E156" s="12">
        <f t="shared" si="170"/>
        <v>-4.62496774193548</v>
      </c>
      <c r="F156" s="9" t="s">
        <v>109</v>
      </c>
      <c r="G156" s="6">
        <v>3</v>
      </c>
      <c r="H156" s="11">
        <f t="shared" si="159"/>
        <v>-0.646793103448276</v>
      </c>
      <c r="I156" s="11">
        <f t="shared" si="160"/>
        <v>272.503206896552</v>
      </c>
      <c r="J156" s="11">
        <f t="shared" si="161"/>
        <v>0.0160126246849674</v>
      </c>
      <c r="K156" s="11">
        <f t="shared" si="171"/>
        <v>75.9047916666667</v>
      </c>
      <c r="L156" s="11">
        <f t="shared" si="172"/>
        <v>0.759047916666667</v>
      </c>
      <c r="M156" s="6" t="s">
        <v>109</v>
      </c>
      <c r="N156" s="6"/>
      <c r="O156" s="11">
        <f t="shared" si="173"/>
        <v>2.25608564102663</v>
      </c>
      <c r="P156" s="11">
        <f t="shared" si="162"/>
        <v>0.0361258526269037</v>
      </c>
      <c r="Q156" s="15">
        <f t="shared" si="163"/>
        <v>0.0361258526269037</v>
      </c>
      <c r="R156" s="11">
        <f t="shared" si="174"/>
        <v>0.759047916666667</v>
      </c>
      <c r="S156" s="16">
        <f t="shared" si="164"/>
        <v>0.0475936391282768</v>
      </c>
      <c r="T156" s="3">
        <v>0.01</v>
      </c>
      <c r="U156" s="17">
        <f t="shared" si="165"/>
        <v>0.000475936391282768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75"/>
        <v>0.00596593639128277</v>
      </c>
      <c r="AU156" s="24">
        <f t="shared" si="176"/>
        <v>75.9047916666667</v>
      </c>
      <c r="AV156" s="1">
        <f t="shared" si="177"/>
        <v>0.26</v>
      </c>
      <c r="AW156" s="2">
        <f t="shared" si="168"/>
        <v>0.00833333333333333</v>
      </c>
      <c r="AX156" s="1">
        <f t="shared" si="169"/>
        <v>6.57377318969639</v>
      </c>
      <c r="AZ156" s="2"/>
    </row>
    <row r="157" s="1" customFormat="1" spans="1:52">
      <c r="A157" s="6"/>
      <c r="B157" s="6"/>
      <c r="C157" s="9">
        <v>3</v>
      </c>
      <c r="D157" s="10">
        <v>6.38864516129032</v>
      </c>
      <c r="E157" s="12">
        <f t="shared" si="170"/>
        <v>-0.646793103448276</v>
      </c>
      <c r="F157" s="9" t="s">
        <v>109</v>
      </c>
      <c r="G157" s="6">
        <v>4</v>
      </c>
      <c r="H157" s="11">
        <f t="shared" si="159"/>
        <v>6.38864516129032</v>
      </c>
      <c r="I157" s="11">
        <f t="shared" si="160"/>
        <v>279.53864516129</v>
      </c>
      <c r="J157" s="11">
        <f t="shared" si="161"/>
        <v>0.0393562335126862</v>
      </c>
      <c r="K157" s="11">
        <f t="shared" si="171"/>
        <v>75.9047916666667</v>
      </c>
      <c r="L157" s="11">
        <f t="shared" si="172"/>
        <v>0.759047916666667</v>
      </c>
      <c r="M157" s="6" t="s">
        <v>109</v>
      </c>
      <c r="N157" s="6"/>
      <c r="O157" s="11">
        <f t="shared" si="173"/>
        <v>2.9790077050664</v>
      </c>
      <c r="P157" s="11">
        <f t="shared" si="162"/>
        <v>0.117242522876684</v>
      </c>
      <c r="Q157" s="15">
        <f t="shared" si="163"/>
        <v>0.117242522876684</v>
      </c>
      <c r="R157" s="11">
        <f t="shared" si="174"/>
        <v>0.759047916666667</v>
      </c>
      <c r="S157" s="16">
        <f t="shared" si="164"/>
        <v>0.154459975849155</v>
      </c>
      <c r="T157" s="3">
        <v>0.01</v>
      </c>
      <c r="U157" s="17">
        <f t="shared" si="165"/>
        <v>0.00154459975849155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75"/>
        <v>0.00703459975849155</v>
      </c>
      <c r="AU157" s="24">
        <f t="shared" si="176"/>
        <v>75.9047916666667</v>
      </c>
      <c r="AV157" s="1">
        <f t="shared" si="177"/>
        <v>0.26</v>
      </c>
      <c r="AW157" s="2">
        <f t="shared" si="168"/>
        <v>0.00833333333333333</v>
      </c>
      <c r="AX157" s="1">
        <f t="shared" si="169"/>
        <v>7.75131685282237</v>
      </c>
      <c r="AZ157" s="2"/>
    </row>
    <row r="158" s="1" customFormat="1" spans="1:52">
      <c r="A158" s="6"/>
      <c r="B158" s="6"/>
      <c r="C158" s="9">
        <v>4</v>
      </c>
      <c r="D158" s="10">
        <v>11.8559333333333</v>
      </c>
      <c r="E158" s="12">
        <f t="shared" si="170"/>
        <v>6.38864516129032</v>
      </c>
      <c r="F158" s="9" t="s">
        <v>109</v>
      </c>
      <c r="G158" s="6">
        <v>5</v>
      </c>
      <c r="H158" s="11">
        <f t="shared" si="159"/>
        <v>11.8559333333333</v>
      </c>
      <c r="I158" s="11">
        <f t="shared" si="160"/>
        <v>285.005933333333</v>
      </c>
      <c r="J158" s="11">
        <f t="shared" si="161"/>
        <v>0.0767713917374331</v>
      </c>
      <c r="K158" s="11">
        <f t="shared" si="171"/>
        <v>75.9047916666667</v>
      </c>
      <c r="L158" s="11">
        <f t="shared" si="172"/>
        <v>0.759047916666667</v>
      </c>
      <c r="M158" s="6" t="s">
        <v>111</v>
      </c>
      <c r="N158" s="11">
        <f>(O157-P157)*$C$24/100</f>
        <v>2.71867692308023</v>
      </c>
      <c r="O158" s="11">
        <f t="shared" si="173"/>
        <v>0.902136175776152</v>
      </c>
      <c r="P158" s="11">
        <f t="shared" si="162"/>
        <v>0.0692582497510208</v>
      </c>
      <c r="Q158" s="15">
        <f t="shared" si="163"/>
        <v>0.0692582497510208</v>
      </c>
      <c r="R158" s="11">
        <f t="shared" si="174"/>
        <v>0.759047916666667</v>
      </c>
      <c r="S158" s="16">
        <f t="shared" si="164"/>
        <v>0.0912435805833788</v>
      </c>
      <c r="T158" s="3">
        <v>0.01</v>
      </c>
      <c r="U158" s="17">
        <f t="shared" si="165"/>
        <v>0.000912435805833788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75"/>
        <v>0.00640243580583379</v>
      </c>
      <c r="AU158" s="24">
        <f t="shared" si="176"/>
        <v>75.9047916666667</v>
      </c>
      <c r="AV158" s="1">
        <f t="shared" si="177"/>
        <v>0.26</v>
      </c>
      <c r="AW158" s="2">
        <f t="shared" si="168"/>
        <v>0.00833333333333333</v>
      </c>
      <c r="AX158" s="1">
        <f t="shared" si="169"/>
        <v>7.05474515461482</v>
      </c>
      <c r="AZ158" s="2"/>
    </row>
    <row r="159" s="1" customFormat="1" spans="1:52">
      <c r="A159" s="6"/>
      <c r="B159" s="6"/>
      <c r="C159" s="9">
        <v>5</v>
      </c>
      <c r="D159" s="10">
        <v>18.2802258064516</v>
      </c>
      <c r="E159" s="12">
        <f t="shared" si="170"/>
        <v>11.8559333333333</v>
      </c>
      <c r="F159" s="9" t="s">
        <v>111</v>
      </c>
      <c r="G159" s="6">
        <v>6</v>
      </c>
      <c r="H159" s="11">
        <f t="shared" si="159"/>
        <v>18.2802258064516</v>
      </c>
      <c r="I159" s="11">
        <f t="shared" si="160"/>
        <v>291.430225806452</v>
      </c>
      <c r="J159" s="11">
        <f t="shared" si="161"/>
        <v>0.163029626371084</v>
      </c>
      <c r="K159" s="11">
        <f t="shared" si="171"/>
        <v>75.9047916666667</v>
      </c>
      <c r="L159" s="11">
        <f t="shared" si="172"/>
        <v>0.759047916666667</v>
      </c>
      <c r="M159" s="6" t="s">
        <v>109</v>
      </c>
      <c r="N159" s="6"/>
      <c r="O159" s="11">
        <f t="shared" si="173"/>
        <v>1.5919258426918</v>
      </c>
      <c r="P159" s="11">
        <f t="shared" si="162"/>
        <v>0.259531075344517</v>
      </c>
      <c r="Q159" s="15">
        <f t="shared" si="163"/>
        <v>0.259531075344517</v>
      </c>
      <c r="R159" s="11">
        <f t="shared" si="174"/>
        <v>0.759047916666667</v>
      </c>
      <c r="S159" s="16">
        <f t="shared" si="164"/>
        <v>0.341916590041165</v>
      </c>
      <c r="T159" s="3">
        <v>0.01</v>
      </c>
      <c r="U159" s="17">
        <f t="shared" si="165"/>
        <v>0.00341916590041165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75"/>
        <v>0.0133691659004117</v>
      </c>
      <c r="AU159" s="24">
        <f t="shared" si="176"/>
        <v>75.9047916666667</v>
      </c>
      <c r="AV159" s="1">
        <f t="shared" si="177"/>
        <v>0.26</v>
      </c>
      <c r="AW159" s="2">
        <f t="shared" si="168"/>
        <v>0.00833333333333333</v>
      </c>
      <c r="AX159" s="1">
        <f t="shared" si="169"/>
        <v>14.7312774727443</v>
      </c>
      <c r="AZ159" s="2"/>
    </row>
    <row r="160" s="1" customFormat="1" spans="1:52">
      <c r="A160" s="6"/>
      <c r="B160" s="6"/>
      <c r="C160" s="9">
        <v>6</v>
      </c>
      <c r="D160" s="10">
        <v>23.4635333333333</v>
      </c>
      <c r="E160" s="12">
        <f t="shared" si="170"/>
        <v>18.2802258064516</v>
      </c>
      <c r="F160" s="9" t="s">
        <v>109</v>
      </c>
      <c r="G160" s="6">
        <v>7</v>
      </c>
      <c r="H160" s="11">
        <f t="shared" si="159"/>
        <v>23.4635333333333</v>
      </c>
      <c r="I160" s="11">
        <f t="shared" si="160"/>
        <v>296.613533333333</v>
      </c>
      <c r="J160" s="11">
        <f t="shared" si="161"/>
        <v>0.292298760327281</v>
      </c>
      <c r="K160" s="11">
        <f t="shared" si="171"/>
        <v>75.9047916666667</v>
      </c>
      <c r="L160" s="11">
        <f t="shared" si="172"/>
        <v>0.759047916666667</v>
      </c>
      <c r="M160" s="6" t="s">
        <v>109</v>
      </c>
      <c r="N160" s="6"/>
      <c r="O160" s="11">
        <f t="shared" si="173"/>
        <v>2.09144268401395</v>
      </c>
      <c r="P160" s="11">
        <f t="shared" si="162"/>
        <v>0.611326103832839</v>
      </c>
      <c r="Q160" s="15">
        <f t="shared" si="163"/>
        <v>0.611326103832839</v>
      </c>
      <c r="R160" s="11">
        <f t="shared" si="174"/>
        <v>0.759047916666667</v>
      </c>
      <c r="S160" s="16">
        <f t="shared" si="164"/>
        <v>0.805385391896544</v>
      </c>
      <c r="T160" s="3">
        <v>0.01</v>
      </c>
      <c r="U160" s="17">
        <f t="shared" si="165"/>
        <v>0.00805385391896544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75"/>
        <v>0.0180038539189654</v>
      </c>
      <c r="AU160" s="24">
        <f t="shared" si="176"/>
        <v>75.9047916666667</v>
      </c>
      <c r="AV160" s="1">
        <f t="shared" si="177"/>
        <v>0.26</v>
      </c>
      <c r="AW160" s="2">
        <f t="shared" si="168"/>
        <v>0.00833333333333333</v>
      </c>
      <c r="AX160" s="1">
        <f t="shared" si="169"/>
        <v>19.8381686362998</v>
      </c>
      <c r="AZ160" s="2"/>
    </row>
    <row r="161" s="1" customFormat="1" spans="1:52">
      <c r="A161" s="6"/>
      <c r="B161" s="6"/>
      <c r="C161" s="9">
        <v>7</v>
      </c>
      <c r="D161" s="10">
        <v>23.3918709677419</v>
      </c>
      <c r="E161" s="12">
        <f t="shared" si="170"/>
        <v>23.4635333333333</v>
      </c>
      <c r="F161" s="9" t="s">
        <v>109</v>
      </c>
      <c r="G161" s="6">
        <v>8</v>
      </c>
      <c r="H161" s="11">
        <f t="shared" si="159"/>
        <v>23.3918709677419</v>
      </c>
      <c r="I161" s="11">
        <f t="shared" si="160"/>
        <v>296.541870967742</v>
      </c>
      <c r="J161" s="11">
        <f t="shared" si="161"/>
        <v>0.289989167446498</v>
      </c>
      <c r="K161" s="11">
        <f t="shared" si="171"/>
        <v>75.9047916666667</v>
      </c>
      <c r="L161" s="11">
        <f t="shared" si="172"/>
        <v>0.759047916666667</v>
      </c>
      <c r="M161" s="6" t="s">
        <v>109</v>
      </c>
      <c r="N161" s="6"/>
      <c r="O161" s="11">
        <f t="shared" si="173"/>
        <v>2.23916449684778</v>
      </c>
      <c r="P161" s="11">
        <f t="shared" si="162"/>
        <v>0.649333448216642</v>
      </c>
      <c r="Q161" s="15">
        <f t="shared" si="163"/>
        <v>0.649333448216642</v>
      </c>
      <c r="R161" s="11">
        <f t="shared" si="174"/>
        <v>0.759047916666667</v>
      </c>
      <c r="S161" s="16">
        <f t="shared" si="164"/>
        <v>0.855457783308553</v>
      </c>
      <c r="T161" s="3">
        <v>0.01</v>
      </c>
      <c r="U161" s="17">
        <f t="shared" si="165"/>
        <v>0.00855457783308554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75"/>
        <v>0.0185045778330855</v>
      </c>
      <c r="AU161" s="24">
        <f t="shared" si="176"/>
        <v>75.9047916666667</v>
      </c>
      <c r="AV161" s="1">
        <f t="shared" si="177"/>
        <v>0.26</v>
      </c>
      <c r="AW161" s="2">
        <f t="shared" si="168"/>
        <v>0.00833333333333333</v>
      </c>
      <c r="AX161" s="1">
        <f t="shared" si="169"/>
        <v>20.3899085856046</v>
      </c>
      <c r="AZ161" s="2"/>
    </row>
    <row r="162" s="1" customFormat="1" spans="1:52">
      <c r="A162" s="6"/>
      <c r="B162" s="6"/>
      <c r="C162" s="9">
        <v>8</v>
      </c>
      <c r="D162" s="10">
        <v>23.2899677419355</v>
      </c>
      <c r="E162" s="12">
        <f t="shared" si="170"/>
        <v>23.3918709677419</v>
      </c>
      <c r="F162" s="9" t="s">
        <v>109</v>
      </c>
      <c r="G162" s="6">
        <v>9</v>
      </c>
      <c r="H162" s="11">
        <f t="shared" si="159"/>
        <v>23.2899677419355</v>
      </c>
      <c r="I162" s="11">
        <f t="shared" si="160"/>
        <v>296.439967741935</v>
      </c>
      <c r="J162" s="11">
        <f t="shared" si="161"/>
        <v>0.286734444378459</v>
      </c>
      <c r="K162" s="11">
        <f t="shared" si="171"/>
        <v>75.9047916666667</v>
      </c>
      <c r="L162" s="11">
        <f t="shared" si="172"/>
        <v>0.759047916666667</v>
      </c>
      <c r="M162" s="6" t="s">
        <v>109</v>
      </c>
      <c r="N162" s="6"/>
      <c r="O162" s="11">
        <f t="shared" si="173"/>
        <v>2.3488789652978</v>
      </c>
      <c r="P162" s="11">
        <f t="shared" si="162"/>
        <v>0.673504505026914</v>
      </c>
      <c r="Q162" s="15">
        <f t="shared" si="163"/>
        <v>0.673504505026914</v>
      </c>
      <c r="R162" s="11">
        <f t="shared" si="174"/>
        <v>0.759047916666667</v>
      </c>
      <c r="S162" s="16">
        <f t="shared" si="164"/>
        <v>0.887301697611643</v>
      </c>
      <c r="T162" s="3">
        <v>0.01</v>
      </c>
      <c r="U162" s="17">
        <f t="shared" si="165"/>
        <v>0.00887301697611643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75"/>
        <v>0.0188230169761164</v>
      </c>
      <c r="AU162" s="24">
        <f t="shared" si="176"/>
        <v>75.9047916666667</v>
      </c>
      <c r="AV162" s="1">
        <f t="shared" si="177"/>
        <v>0.26</v>
      </c>
      <c r="AW162" s="2">
        <f t="shared" si="168"/>
        <v>0.00833333333333333</v>
      </c>
      <c r="AX162" s="1">
        <f t="shared" si="169"/>
        <v>20.7407917603004</v>
      </c>
      <c r="AZ162" s="2"/>
    </row>
    <row r="163" s="1" customFormat="1" spans="1:52">
      <c r="A163" s="6"/>
      <c r="B163" s="6"/>
      <c r="C163" s="9">
        <v>9</v>
      </c>
      <c r="D163" s="10">
        <v>18.2108</v>
      </c>
      <c r="E163" s="12">
        <f t="shared" si="170"/>
        <v>23.2899677419355</v>
      </c>
      <c r="F163" s="9" t="s">
        <v>109</v>
      </c>
      <c r="G163" s="6">
        <v>10</v>
      </c>
      <c r="H163" s="11">
        <f t="shared" si="159"/>
        <v>18.2108</v>
      </c>
      <c r="I163" s="11">
        <f t="shared" si="160"/>
        <v>291.3608</v>
      </c>
      <c r="J163" s="11">
        <f t="shared" si="161"/>
        <v>0.161736890078064</v>
      </c>
      <c r="K163" s="11">
        <f t="shared" si="171"/>
        <v>75.9047916666667</v>
      </c>
      <c r="L163" s="11">
        <f t="shared" si="172"/>
        <v>0.759047916666667</v>
      </c>
      <c r="M163" s="6" t="s">
        <v>109</v>
      </c>
      <c r="N163" s="6"/>
      <c r="O163" s="11">
        <f t="shared" si="173"/>
        <v>2.43442237693755</v>
      </c>
      <c r="P163" s="11">
        <f t="shared" si="162"/>
        <v>0.393735904382329</v>
      </c>
      <c r="Q163" s="15">
        <f t="shared" si="163"/>
        <v>0.393735904382329</v>
      </c>
      <c r="R163" s="11">
        <f t="shared" si="174"/>
        <v>0.759047916666667</v>
      </c>
      <c r="S163" s="16">
        <f t="shared" si="164"/>
        <v>0.518723384567613</v>
      </c>
      <c r="T163" s="3">
        <v>0.01</v>
      </c>
      <c r="U163" s="17">
        <f t="shared" si="165"/>
        <v>0.00518723384567613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0.005</v>
      </c>
      <c r="AF163" s="3">
        <v>0.49</v>
      </c>
      <c r="AG163" s="17">
        <f t="shared" si="166"/>
        <v>0.00245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0.015</v>
      </c>
      <c r="AR163" s="3">
        <v>0.5</v>
      </c>
      <c r="AS163" s="3">
        <f t="shared" si="167"/>
        <v>0.0075</v>
      </c>
      <c r="AT163" s="2">
        <f t="shared" si="175"/>
        <v>0.0151372338456761</v>
      </c>
      <c r="AU163" s="24">
        <f t="shared" si="176"/>
        <v>75.9047916666667</v>
      </c>
      <c r="AV163" s="1">
        <f t="shared" si="177"/>
        <v>0.26</v>
      </c>
      <c r="AW163" s="2">
        <f t="shared" si="168"/>
        <v>0.00833333333333333</v>
      </c>
      <c r="AX163" s="1">
        <f t="shared" si="169"/>
        <v>16.6794842409432</v>
      </c>
      <c r="AZ163" s="2"/>
    </row>
    <row r="164" s="1" customFormat="1" spans="1:52">
      <c r="A164" s="6"/>
      <c r="B164" s="6"/>
      <c r="C164" s="9">
        <v>10</v>
      </c>
      <c r="D164" s="10">
        <v>10.2864838709677</v>
      </c>
      <c r="E164" s="12">
        <f t="shared" si="170"/>
        <v>18.2108</v>
      </c>
      <c r="F164" s="9" t="s">
        <v>109</v>
      </c>
      <c r="G164" s="6">
        <v>11</v>
      </c>
      <c r="H164" s="11">
        <f t="shared" si="159"/>
        <v>10.2864838709677</v>
      </c>
      <c r="I164" s="11">
        <f t="shared" si="160"/>
        <v>283.436483870968</v>
      </c>
      <c r="J164" s="11">
        <f t="shared" si="161"/>
        <v>0.0635394867982192</v>
      </c>
      <c r="K164" s="11">
        <f t="shared" si="171"/>
        <v>75.9047916666667</v>
      </c>
      <c r="L164" s="11">
        <f t="shared" si="172"/>
        <v>0.759047916666667</v>
      </c>
      <c r="M164" s="6" t="s">
        <v>111</v>
      </c>
      <c r="N164" s="11">
        <f>(O163-P163)*$C$24/100</f>
        <v>1.93865214892746</v>
      </c>
      <c r="O164" s="11">
        <f t="shared" si="173"/>
        <v>0.861082240294428</v>
      </c>
      <c r="P164" s="11">
        <f t="shared" si="162"/>
        <v>0.0547127236393688</v>
      </c>
      <c r="Q164" s="15">
        <f t="shared" si="163"/>
        <v>0.0547127236393688</v>
      </c>
      <c r="R164" s="11">
        <f t="shared" si="174"/>
        <v>0.759047916666667</v>
      </c>
      <c r="S164" s="16">
        <f t="shared" si="164"/>
        <v>0.0720807243364001</v>
      </c>
      <c r="T164" s="3">
        <v>0.01</v>
      </c>
      <c r="U164" s="17">
        <f t="shared" si="165"/>
        <v>0.000720807243364001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75"/>
        <v>0.006210807243364</v>
      </c>
      <c r="AU164" s="24">
        <f t="shared" si="176"/>
        <v>75.9047916666667</v>
      </c>
      <c r="AV164" s="1">
        <f t="shared" si="177"/>
        <v>0.26</v>
      </c>
      <c r="AW164" s="2">
        <f t="shared" si="168"/>
        <v>0.00833333333333333</v>
      </c>
      <c r="AX164" s="1">
        <f t="shared" si="169"/>
        <v>6.84359260056067</v>
      </c>
      <c r="AZ164" s="2"/>
    </row>
    <row r="165" s="1" customFormat="1" spans="1:52">
      <c r="A165" s="6"/>
      <c r="B165" s="6"/>
      <c r="C165" s="9">
        <v>11</v>
      </c>
      <c r="D165" s="10">
        <v>3.1664</v>
      </c>
      <c r="E165" s="12">
        <f t="shared" si="170"/>
        <v>10.2864838709677</v>
      </c>
      <c r="F165" s="9" t="s">
        <v>111</v>
      </c>
      <c r="G165" s="6">
        <v>12</v>
      </c>
      <c r="H165" s="11">
        <f t="shared" si="159"/>
        <v>3.1664</v>
      </c>
      <c r="I165" s="11">
        <f t="shared" si="160"/>
        <v>276.3164</v>
      </c>
      <c r="J165" s="11">
        <f t="shared" si="161"/>
        <v>0.0262185599441112</v>
      </c>
      <c r="K165" s="11">
        <f t="shared" si="171"/>
        <v>75.9047916666667</v>
      </c>
      <c r="L165" s="11">
        <f t="shared" si="172"/>
        <v>0.759047916666667</v>
      </c>
      <c r="M165" s="6" t="s">
        <v>109</v>
      </c>
      <c r="N165" s="6"/>
      <c r="O165" s="11">
        <f t="shared" si="173"/>
        <v>1.56541743332173</v>
      </c>
      <c r="P165" s="11">
        <f t="shared" si="162"/>
        <v>0.0410429908131024</v>
      </c>
      <c r="Q165" s="15">
        <f t="shared" si="163"/>
        <v>0.0410429908131024</v>
      </c>
      <c r="R165" s="11">
        <f t="shared" si="174"/>
        <v>0.759047916666667</v>
      </c>
      <c r="S165" s="16">
        <f t="shared" si="164"/>
        <v>0.0540716730945542</v>
      </c>
      <c r="T165" s="3">
        <v>0.01</v>
      </c>
      <c r="U165" s="17">
        <f t="shared" si="165"/>
        <v>0.000540716730945542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75"/>
        <v>0.00603071673094554</v>
      </c>
      <c r="AU165" s="24">
        <f t="shared" si="176"/>
        <v>75.9047916666667</v>
      </c>
      <c r="AV165" s="1">
        <f t="shared" si="177"/>
        <v>0.26</v>
      </c>
      <c r="AW165" s="2">
        <f t="shared" si="168"/>
        <v>0.00833333333333333</v>
      </c>
      <c r="AX165" s="1">
        <f t="shared" si="169"/>
        <v>6.64515364569937</v>
      </c>
      <c r="AY165" s="1">
        <f>SUM(AX154:AX165)</f>
        <v>139.652598146008</v>
      </c>
      <c r="AZ165" s="2"/>
    </row>
    <row r="166" s="1" customFormat="1" spans="1:46">
      <c r="A166" s="6"/>
      <c r="B166" s="6"/>
      <c r="C166" s="9">
        <v>12</v>
      </c>
      <c r="D166" s="10">
        <v>-6.3051935483871</v>
      </c>
      <c r="E166" s="12">
        <f t="shared" si="170"/>
        <v>3.1664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N139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100.3</v>
      </c>
      <c r="F3" s="3">
        <v>1166.832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31.9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16.4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461.9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708.1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979.15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0.9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11.4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2.8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AV40+AV55+AV71+AV87+AV102+BB117+AY134+AY150+BB150+AG118</f>
        <v>26304361.4756881</v>
      </c>
      <c r="J16" s="7" t="s">
        <v>35</v>
      </c>
      <c r="K16" s="7">
        <f>I16/(10000*1000)</f>
        <v>2.63043614756881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20461683.4262814</v>
      </c>
      <c r="J17" s="7" t="s">
        <v>35</v>
      </c>
      <c r="K17" s="7">
        <f>I17/(10000*1000)</f>
        <v>2.04616834262814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-3.6</v>
      </c>
      <c r="E29" s="9"/>
      <c r="F29" s="9"/>
      <c r="G29" s="6">
        <v>1</v>
      </c>
      <c r="H29" s="11">
        <f t="shared" ref="H29:H40" si="0">E30</f>
        <v>-3.6</v>
      </c>
      <c r="I29" s="11">
        <f t="shared" ref="I29:I40" si="1">H29+273.15</f>
        <v>269.55</v>
      </c>
      <c r="J29" s="11">
        <f t="shared" ref="J29:J40" si="2">EXP(($C$18*(I29-$C$16))/($C$19*I29*$C$16))</f>
        <v>0.0108255304456842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0.0107541721574964</v>
      </c>
      <c r="Q29" s="15">
        <f t="shared" ref="Q29:Q40" si="6">P29*$B$31</f>
        <v>0.00139804238047453</v>
      </c>
      <c r="R29" s="11">
        <f t="shared" ref="R29:R40" si="7">L29*$B$31</f>
        <v>0.129143083333333</v>
      </c>
      <c r="S29" s="16">
        <f t="shared" ref="S29:S40" si="8">Q29/R29</f>
        <v>0.0108255304456842</v>
      </c>
      <c r="T29" s="3">
        <v>0.01</v>
      </c>
      <c r="U29" s="17">
        <f t="shared" ref="U29:U40" si="9">S29*T29</f>
        <v>0.000108255304456842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0.0220082553044568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2.65833333333333</v>
      </c>
      <c r="AU29" s="1">
        <f t="shared" ref="AU29:AU40" si="17">AT29*10000*AS29*0.67*AR29*AQ29</f>
        <v>5062.21989398365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-4.59374193548387</v>
      </c>
      <c r="E30" s="12">
        <f t="shared" ref="E30:E41" si="18">D29</f>
        <v>-3.6</v>
      </c>
      <c r="F30" s="9" t="s">
        <v>109</v>
      </c>
      <c r="G30" s="6">
        <v>2</v>
      </c>
      <c r="H30" s="11">
        <f t="shared" si="0"/>
        <v>-4.59374193548387</v>
      </c>
      <c r="I30" s="11">
        <f t="shared" si="1"/>
        <v>268.556258064516</v>
      </c>
      <c r="J30" s="11">
        <f t="shared" si="2"/>
        <v>0.00947108220296633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1.97606249450917</v>
      </c>
      <c r="P30" s="11">
        <f t="shared" si="5"/>
        <v>0.0187154503236951</v>
      </c>
      <c r="Q30" s="15">
        <f t="shared" si="6"/>
        <v>0.00243300854208036</v>
      </c>
      <c r="R30" s="11">
        <f t="shared" si="7"/>
        <v>0.129143083333333</v>
      </c>
      <c r="S30" s="16">
        <f t="shared" si="8"/>
        <v>0.0188396349171909</v>
      </c>
      <c r="T30" s="3">
        <v>0.01</v>
      </c>
      <c r="U30" s="17">
        <f t="shared" si="9"/>
        <v>0.000188396349171909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0.0220883963491719</v>
      </c>
      <c r="AR30" s="24">
        <f t="shared" si="15"/>
        <v>99.3408333333333</v>
      </c>
      <c r="AS30" s="1">
        <f t="shared" si="16"/>
        <v>0.13</v>
      </c>
      <c r="AT30" s="2">
        <f>$E$4/12</f>
        <v>2.65833333333333</v>
      </c>
      <c r="AU30" s="1">
        <f t="shared" si="17"/>
        <v>5080.65350379365</v>
      </c>
    </row>
    <row r="31" s="1" customFormat="1" spans="1:47">
      <c r="A31" s="6" t="s">
        <v>72</v>
      </c>
      <c r="B31" s="6">
        <v>0.13</v>
      </c>
      <c r="C31" s="9">
        <v>2</v>
      </c>
      <c r="D31" s="10">
        <v>-0.0190689655172414</v>
      </c>
      <c r="E31" s="12">
        <f t="shared" si="18"/>
        <v>-4.59374193548387</v>
      </c>
      <c r="F31" s="9" t="s">
        <v>109</v>
      </c>
      <c r="G31" s="6">
        <v>3</v>
      </c>
      <c r="H31" s="11">
        <f t="shared" si="0"/>
        <v>-0.0190689655172414</v>
      </c>
      <c r="I31" s="11">
        <f t="shared" si="1"/>
        <v>273.130931034483</v>
      </c>
      <c r="J31" s="11">
        <f t="shared" si="2"/>
        <v>0.01738305982472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2.95075537751881</v>
      </c>
      <c r="P31" s="11">
        <f t="shared" si="5"/>
        <v>0.0512931572555236</v>
      </c>
      <c r="Q31" s="15">
        <f t="shared" si="6"/>
        <v>0.00666811044321807</v>
      </c>
      <c r="R31" s="11">
        <f t="shared" si="7"/>
        <v>0.129143083333333</v>
      </c>
      <c r="S31" s="16">
        <f t="shared" si="8"/>
        <v>0.051633508129947</v>
      </c>
      <c r="T31" s="3">
        <v>0.01</v>
      </c>
      <c r="U31" s="17">
        <f t="shared" si="9"/>
        <v>0.00051633508129947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0.0224163350812995</v>
      </c>
      <c r="AR31" s="24">
        <f t="shared" si="15"/>
        <v>99.3408333333333</v>
      </c>
      <c r="AS31" s="1">
        <f t="shared" si="16"/>
        <v>0.13</v>
      </c>
      <c r="AT31" s="2">
        <f>$E$4/12</f>
        <v>2.65833333333333</v>
      </c>
      <c r="AU31" s="1">
        <f t="shared" si="17"/>
        <v>5156.0841979045</v>
      </c>
    </row>
    <row r="32" s="1" customFormat="1" spans="1:47">
      <c r="A32" s="6"/>
      <c r="B32" s="6"/>
      <c r="C32" s="9">
        <v>3</v>
      </c>
      <c r="D32" s="10">
        <v>6.41090322580645</v>
      </c>
      <c r="E32" s="12">
        <f t="shared" si="18"/>
        <v>-0.0190689655172414</v>
      </c>
      <c r="F32" s="9" t="s">
        <v>109</v>
      </c>
      <c r="G32" s="6">
        <v>4</v>
      </c>
      <c r="H32" s="11">
        <f t="shared" si="0"/>
        <v>6.41090322580645</v>
      </c>
      <c r="I32" s="11">
        <f t="shared" si="1"/>
        <v>279.560903225806</v>
      </c>
      <c r="J32" s="11">
        <f t="shared" si="2"/>
        <v>0.0394655286238829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3.89287055359662</v>
      </c>
      <c r="P32" s="11">
        <f t="shared" si="5"/>
        <v>0.153634194262038</v>
      </c>
      <c r="Q32" s="15">
        <f t="shared" si="6"/>
        <v>0.0199724452540649</v>
      </c>
      <c r="R32" s="11">
        <f t="shared" si="7"/>
        <v>0.129143083333333</v>
      </c>
      <c r="S32" s="16">
        <f t="shared" si="8"/>
        <v>0.154653619369717</v>
      </c>
      <c r="T32" s="3">
        <v>0.01</v>
      </c>
      <c r="U32" s="17">
        <f t="shared" si="9"/>
        <v>0.00154653619369717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0.0234465361936972</v>
      </c>
      <c r="AR32" s="24">
        <f t="shared" si="15"/>
        <v>99.3408333333333</v>
      </c>
      <c r="AS32" s="1">
        <f t="shared" si="16"/>
        <v>0.13</v>
      </c>
      <c r="AT32" s="2">
        <f t="shared" ref="AT32:AT40" si="20">$E$4/12</f>
        <v>2.65833333333333</v>
      </c>
      <c r="AU32" s="1">
        <f t="shared" si="17"/>
        <v>5393.04548783136</v>
      </c>
    </row>
    <row r="33" s="1" customFormat="1" spans="1:47">
      <c r="A33" s="6"/>
      <c r="B33" s="6"/>
      <c r="C33" s="9">
        <v>4</v>
      </c>
      <c r="D33" s="10">
        <v>10.4516</v>
      </c>
      <c r="E33" s="12">
        <f t="shared" si="18"/>
        <v>6.41090322580645</v>
      </c>
      <c r="F33" s="9" t="s">
        <v>109</v>
      </c>
      <c r="G33" s="6">
        <v>5</v>
      </c>
      <c r="H33" s="11">
        <f t="shared" si="0"/>
        <v>10.4516</v>
      </c>
      <c r="I33" s="11">
        <f t="shared" si="1"/>
        <v>283.6016</v>
      </c>
      <c r="J33" s="11">
        <f t="shared" si="2"/>
        <v>0.0648231019330523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3.55227454136785</v>
      </c>
      <c r="O33" s="11">
        <f t="shared" si="19"/>
        <v>1.18037015130006</v>
      </c>
      <c r="P33" s="11">
        <f t="shared" si="5"/>
        <v>0.0765152546364563</v>
      </c>
      <c r="Q33" s="15">
        <f t="shared" si="6"/>
        <v>0.00994698310273931</v>
      </c>
      <c r="R33" s="11">
        <f t="shared" si="7"/>
        <v>0.129143083333333</v>
      </c>
      <c r="S33" s="16">
        <f t="shared" si="8"/>
        <v>0.0770229643430846</v>
      </c>
      <c r="T33" s="3">
        <v>0.01</v>
      </c>
      <c r="U33" s="17">
        <f t="shared" si="9"/>
        <v>0.000770229643430846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0.0302202296434308</v>
      </c>
      <c r="AR33" s="24">
        <f t="shared" si="15"/>
        <v>99.3408333333333</v>
      </c>
      <c r="AS33" s="1">
        <f t="shared" si="16"/>
        <v>0.13</v>
      </c>
      <c r="AT33" s="2">
        <f t="shared" si="20"/>
        <v>2.65833333333333</v>
      </c>
      <c r="AU33" s="1">
        <f t="shared" si="17"/>
        <v>6951.09383208355</v>
      </c>
    </row>
    <row r="34" s="1" customFormat="1" spans="1:47">
      <c r="A34" s="6"/>
      <c r="B34" s="6"/>
      <c r="C34" s="9">
        <v>5</v>
      </c>
      <c r="D34" s="10">
        <v>17.7849677419355</v>
      </c>
      <c r="E34" s="12">
        <f t="shared" si="18"/>
        <v>10.4516</v>
      </c>
      <c r="F34" s="9" t="s">
        <v>111</v>
      </c>
      <c r="G34" s="6">
        <v>6</v>
      </c>
      <c r="H34" s="11">
        <f t="shared" si="0"/>
        <v>17.7849677419355</v>
      </c>
      <c r="I34" s="11">
        <f t="shared" si="1"/>
        <v>290.934967741935</v>
      </c>
      <c r="J34" s="11">
        <f t="shared" si="2"/>
        <v>0.154016161877737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2.09726322999694</v>
      </c>
      <c r="P34" s="11">
        <f t="shared" si="5"/>
        <v>0.323012433131433</v>
      </c>
      <c r="Q34" s="15">
        <f t="shared" si="6"/>
        <v>0.0419916163070863</v>
      </c>
      <c r="R34" s="11">
        <f t="shared" si="7"/>
        <v>0.129143083333333</v>
      </c>
      <c r="S34" s="16">
        <f t="shared" si="8"/>
        <v>0.325155751459807</v>
      </c>
      <c r="T34" s="3">
        <v>0.01</v>
      </c>
      <c r="U34" s="17">
        <f t="shared" si="9"/>
        <v>0.00325155751459807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0.0327015575145981</v>
      </c>
      <c r="AR34" s="24">
        <f t="shared" si="15"/>
        <v>99.3408333333333</v>
      </c>
      <c r="AS34" s="1">
        <f t="shared" si="16"/>
        <v>0.13</v>
      </c>
      <c r="AT34" s="2">
        <f t="shared" si="20"/>
        <v>2.65833333333333</v>
      </c>
      <c r="AU34" s="1">
        <f t="shared" si="17"/>
        <v>7521.83545331398</v>
      </c>
    </row>
    <row r="35" s="1" customFormat="1" spans="1:47">
      <c r="A35" s="6"/>
      <c r="B35" s="6"/>
      <c r="C35" s="9">
        <v>6</v>
      </c>
      <c r="D35" s="10">
        <v>21.5246666666667</v>
      </c>
      <c r="E35" s="12">
        <f t="shared" si="18"/>
        <v>17.7849677419355</v>
      </c>
      <c r="F35" s="9" t="s">
        <v>109</v>
      </c>
      <c r="G35" s="6">
        <v>7</v>
      </c>
      <c r="H35" s="11">
        <f t="shared" si="0"/>
        <v>21.5246666666667</v>
      </c>
      <c r="I35" s="11">
        <f t="shared" si="1"/>
        <v>294.674666666667</v>
      </c>
      <c r="J35" s="11">
        <f t="shared" si="2"/>
        <v>0.235518218315337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2.76765913019884</v>
      </c>
      <c r="P35" s="11">
        <f t="shared" si="5"/>
        <v>0.651834147248605</v>
      </c>
      <c r="Q35" s="15">
        <f t="shared" si="6"/>
        <v>0.0847384391423186</v>
      </c>
      <c r="R35" s="11">
        <f t="shared" si="7"/>
        <v>0.129143083333333</v>
      </c>
      <c r="S35" s="16">
        <f t="shared" si="8"/>
        <v>0.656159330837712</v>
      </c>
      <c r="T35" s="3">
        <v>0.01</v>
      </c>
      <c r="U35" s="17">
        <f t="shared" si="9"/>
        <v>0.00656159330837712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0.0360115933083771</v>
      </c>
      <c r="AR35" s="24">
        <f t="shared" si="15"/>
        <v>99.3408333333333</v>
      </c>
      <c r="AS35" s="1">
        <f t="shared" si="16"/>
        <v>0.13</v>
      </c>
      <c r="AT35" s="2">
        <f t="shared" si="20"/>
        <v>2.65833333333333</v>
      </c>
      <c r="AU35" s="1">
        <f t="shared" si="17"/>
        <v>8283.19199036183</v>
      </c>
    </row>
    <row r="36" s="1" customFormat="1" spans="1:47">
      <c r="A36" s="6"/>
      <c r="B36" s="6"/>
      <c r="C36" s="9">
        <v>7</v>
      </c>
      <c r="D36" s="10">
        <v>21.4731612903226</v>
      </c>
      <c r="E36" s="12">
        <f t="shared" si="18"/>
        <v>21.5246666666667</v>
      </c>
      <c r="F36" s="9" t="s">
        <v>109</v>
      </c>
      <c r="G36" s="6">
        <v>8</v>
      </c>
      <c r="H36" s="11">
        <f t="shared" si="0"/>
        <v>21.4731612903226</v>
      </c>
      <c r="I36" s="11">
        <f t="shared" si="1"/>
        <v>294.623161290323</v>
      </c>
      <c r="J36" s="11">
        <f t="shared" si="2"/>
        <v>0.234161688258149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3.10923331628357</v>
      </c>
      <c r="P36" s="11">
        <f t="shared" si="5"/>
        <v>0.728063322529442</v>
      </c>
      <c r="Q36" s="15">
        <f t="shared" si="6"/>
        <v>0.0946482319288275</v>
      </c>
      <c r="R36" s="11">
        <f t="shared" si="7"/>
        <v>0.129143083333333</v>
      </c>
      <c r="S36" s="16">
        <f t="shared" si="8"/>
        <v>0.732894317572778</v>
      </c>
      <c r="T36" s="3">
        <v>0.01</v>
      </c>
      <c r="U36" s="17">
        <f t="shared" si="9"/>
        <v>0.00732894317572778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0.0367789431757278</v>
      </c>
      <c r="AR36" s="24">
        <f t="shared" si="15"/>
        <v>99.3408333333333</v>
      </c>
      <c r="AS36" s="1">
        <f t="shared" si="16"/>
        <v>0.13</v>
      </c>
      <c r="AT36" s="2">
        <f t="shared" si="20"/>
        <v>2.65833333333333</v>
      </c>
      <c r="AU36" s="1">
        <f t="shared" si="17"/>
        <v>8459.69365805021</v>
      </c>
    </row>
    <row r="37" s="1" customFormat="1" spans="1:47">
      <c r="A37" s="6"/>
      <c r="B37" s="6"/>
      <c r="C37" s="9">
        <v>8</v>
      </c>
      <c r="D37" s="10">
        <v>21.0889032258065</v>
      </c>
      <c r="E37" s="12">
        <f t="shared" si="18"/>
        <v>21.4731612903226</v>
      </c>
      <c r="F37" s="9" t="s">
        <v>109</v>
      </c>
      <c r="G37" s="6">
        <v>9</v>
      </c>
      <c r="H37" s="11">
        <f t="shared" si="0"/>
        <v>21.0889032258065</v>
      </c>
      <c r="I37" s="11">
        <f t="shared" si="1"/>
        <v>294.238903225806</v>
      </c>
      <c r="J37" s="11">
        <f t="shared" si="2"/>
        <v>0.224270477458476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3.37457832708746</v>
      </c>
      <c r="P37" s="11">
        <f t="shared" si="5"/>
        <v>0.75681829263693</v>
      </c>
      <c r="Q37" s="15">
        <f t="shared" si="6"/>
        <v>0.0983863780428009</v>
      </c>
      <c r="R37" s="11">
        <f t="shared" si="7"/>
        <v>0.129143083333333</v>
      </c>
      <c r="S37" s="16">
        <f t="shared" si="8"/>
        <v>0.761840088553984</v>
      </c>
      <c r="T37" s="3">
        <v>0.01</v>
      </c>
      <c r="U37" s="17">
        <f t="shared" si="9"/>
        <v>0.00761840088553984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0.0295184008855398</v>
      </c>
      <c r="AR37" s="24">
        <f t="shared" si="15"/>
        <v>99.3408333333333</v>
      </c>
      <c r="AS37" s="1">
        <f t="shared" si="16"/>
        <v>0.13</v>
      </c>
      <c r="AT37" s="2">
        <f t="shared" si="20"/>
        <v>2.65833333333333</v>
      </c>
      <c r="AU37" s="1">
        <f t="shared" si="17"/>
        <v>6789.66297574274</v>
      </c>
    </row>
    <row r="38" s="1" customFormat="1" spans="1:47">
      <c r="A38" s="6"/>
      <c r="B38" s="6"/>
      <c r="C38" s="9">
        <v>9</v>
      </c>
      <c r="D38" s="10">
        <v>16.6093333333333</v>
      </c>
      <c r="E38" s="12">
        <f t="shared" si="18"/>
        <v>21.0889032258065</v>
      </c>
      <c r="F38" s="9" t="s">
        <v>109</v>
      </c>
      <c r="G38" s="6">
        <v>10</v>
      </c>
      <c r="H38" s="11">
        <f t="shared" si="0"/>
        <v>16.6093333333333</v>
      </c>
      <c r="I38" s="11">
        <f t="shared" si="1"/>
        <v>289.759333333333</v>
      </c>
      <c r="J38" s="11">
        <f t="shared" si="2"/>
        <v>0.134460656218763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3.61116836778386</v>
      </c>
      <c r="P38" s="11">
        <f t="shared" si="5"/>
        <v>0.485560068448656</v>
      </c>
      <c r="Q38" s="15">
        <f t="shared" si="6"/>
        <v>0.0631228088983252</v>
      </c>
      <c r="R38" s="11">
        <f t="shared" si="7"/>
        <v>0.129143083333333</v>
      </c>
      <c r="S38" s="16">
        <f t="shared" si="8"/>
        <v>0.488781956176453</v>
      </c>
      <c r="T38" s="3">
        <v>0.01</v>
      </c>
      <c r="U38" s="17">
        <f t="shared" si="9"/>
        <v>0.00488781956176453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0.0267878195617645</v>
      </c>
      <c r="AR38" s="24">
        <f t="shared" si="15"/>
        <v>99.3408333333333</v>
      </c>
      <c r="AS38" s="1">
        <f t="shared" si="16"/>
        <v>0.13</v>
      </c>
      <c r="AT38" s="2">
        <f t="shared" si="20"/>
        <v>2.65833333333333</v>
      </c>
      <c r="AU38" s="1">
        <f t="shared" si="17"/>
        <v>6161.58942297201</v>
      </c>
    </row>
    <row r="39" s="1" customFormat="1" spans="1:47">
      <c r="A39" s="6"/>
      <c r="B39" s="6"/>
      <c r="C39" s="9">
        <v>10</v>
      </c>
      <c r="D39" s="10">
        <v>8.85132258064516</v>
      </c>
      <c r="E39" s="12">
        <f t="shared" si="18"/>
        <v>16.6093333333333</v>
      </c>
      <c r="F39" s="9" t="s">
        <v>109</v>
      </c>
      <c r="G39" s="6">
        <v>11</v>
      </c>
      <c r="H39" s="11">
        <f t="shared" si="0"/>
        <v>8.85132258064516</v>
      </c>
      <c r="I39" s="11">
        <f t="shared" si="1"/>
        <v>282.001322580645</v>
      </c>
      <c r="J39" s="11">
        <f t="shared" si="2"/>
        <v>0.0533478736055519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2.96932788436844</v>
      </c>
      <c r="O39" s="11">
        <f t="shared" si="19"/>
        <v>1.14968874830009</v>
      </c>
      <c r="P39" s="11">
        <f t="shared" si="5"/>
        <v>0.0613334500300386</v>
      </c>
      <c r="Q39" s="15">
        <f t="shared" si="6"/>
        <v>0.00797334850390501</v>
      </c>
      <c r="R39" s="11">
        <f t="shared" si="7"/>
        <v>0.129143083333333</v>
      </c>
      <c r="S39" s="16">
        <f t="shared" si="8"/>
        <v>0.0617404223137905</v>
      </c>
      <c r="T39" s="3">
        <v>0.01</v>
      </c>
      <c r="U39" s="17">
        <f t="shared" si="9"/>
        <v>0.000617404223137905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0.0225174042231379</v>
      </c>
      <c r="AR39" s="24">
        <f t="shared" si="15"/>
        <v>99.3408333333333</v>
      </c>
      <c r="AS39" s="1">
        <f t="shared" si="16"/>
        <v>0.13</v>
      </c>
      <c r="AT39" s="2">
        <f t="shared" si="20"/>
        <v>2.65833333333333</v>
      </c>
      <c r="AU39" s="1">
        <f t="shared" si="17"/>
        <v>5179.33157546372</v>
      </c>
    </row>
    <row r="40" s="1" customFormat="1" spans="1:48">
      <c r="A40" s="6"/>
      <c r="B40" s="6"/>
      <c r="C40" s="9">
        <v>11</v>
      </c>
      <c r="D40" s="10">
        <v>2.8703</v>
      </c>
      <c r="E40" s="12">
        <f t="shared" si="18"/>
        <v>8.85132258064516</v>
      </c>
      <c r="F40" s="9" t="s">
        <v>111</v>
      </c>
      <c r="G40" s="6">
        <v>12</v>
      </c>
      <c r="H40" s="11">
        <f t="shared" si="0"/>
        <v>2.8703</v>
      </c>
      <c r="I40" s="11">
        <f t="shared" si="1"/>
        <v>276.0203</v>
      </c>
      <c r="J40" s="11">
        <f t="shared" si="2"/>
        <v>0.0252459633720109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2.08176363160339</v>
      </c>
      <c r="P40" s="11">
        <f t="shared" si="5"/>
        <v>0.0525561283926434</v>
      </c>
      <c r="Q40" s="15">
        <f t="shared" si="6"/>
        <v>0.00683229669104365</v>
      </c>
      <c r="R40" s="11">
        <f t="shared" si="7"/>
        <v>0.129143083333333</v>
      </c>
      <c r="S40" s="16">
        <f t="shared" si="8"/>
        <v>0.0529048595921217</v>
      </c>
      <c r="T40" s="3">
        <v>0.01</v>
      </c>
      <c r="U40" s="17">
        <f t="shared" si="9"/>
        <v>0.000529048595921217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0.0224290485959212</v>
      </c>
      <c r="AR40" s="24">
        <f t="shared" si="15"/>
        <v>99.3408333333333</v>
      </c>
      <c r="AS40" s="1">
        <f t="shared" si="16"/>
        <v>0.13</v>
      </c>
      <c r="AT40" s="2">
        <f t="shared" si="20"/>
        <v>2.65833333333333</v>
      </c>
      <c r="AU40" s="1">
        <f t="shared" si="17"/>
        <v>5159.00849180015</v>
      </c>
      <c r="AV40" s="1">
        <f>SUM(AU29:AU40)</f>
        <v>75197.4104833013</v>
      </c>
    </row>
    <row r="41" s="1" customFormat="1" spans="1:46">
      <c r="A41" s="6"/>
      <c r="B41" s="6"/>
      <c r="C41" s="9">
        <v>12</v>
      </c>
      <c r="D41" s="10">
        <v>-6.49448387096774</v>
      </c>
      <c r="E41" s="12">
        <f t="shared" si="18"/>
        <v>2.8703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9">
        <v>-3.6</v>
      </c>
      <c r="E44" s="9"/>
      <c r="F44" s="9"/>
      <c r="G44" s="6">
        <v>1</v>
      </c>
      <c r="H44" s="11">
        <f t="shared" ref="H44:H55" si="21">E45</f>
        <v>-3.6</v>
      </c>
      <c r="I44" s="11">
        <f t="shared" ref="I44:I55" si="22">H44+273.15</f>
        <v>269.55</v>
      </c>
      <c r="J44" s="11">
        <f t="shared" ref="J44:J55" si="23">EXP(($C$18*(I44-$C$16))/($C$19*I44*$C$16))</f>
        <v>0.0108255304456842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0.0105263127841655</v>
      </c>
      <c r="Q44" s="15">
        <f t="shared" ref="Q44:Q55" si="27">P44*$B$46</f>
        <v>0.00136842066194151</v>
      </c>
      <c r="R44" s="11">
        <f t="shared" ref="R44:R55" si="28">L44*$B$46</f>
        <v>0.1264068</v>
      </c>
      <c r="S44" s="16">
        <f t="shared" ref="S44:S55" si="29">Q44/R44</f>
        <v>0.0108255304456842</v>
      </c>
      <c r="T44" s="3">
        <v>0.01</v>
      </c>
      <c r="U44" s="17">
        <f t="shared" ref="U44:U55" si="30">S44*T44</f>
        <v>0.000108255304456842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0.0192082553044568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8.35833333333333</v>
      </c>
      <c r="AU44" s="1">
        <f t="shared" ref="AU44:AU55" si="38">AT44*10000*AS44*0.67*AR44*AQ44</f>
        <v>13597.3052229093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-4.59374193548387</v>
      </c>
      <c r="E45" s="12">
        <f t="shared" ref="E45:E56" si="39">D44</f>
        <v>-3.6</v>
      </c>
      <c r="F45" s="9" t="s">
        <v>109</v>
      </c>
      <c r="G45" s="6">
        <v>2</v>
      </c>
      <c r="H45" s="11">
        <f t="shared" si="21"/>
        <v>-4.59374193548387</v>
      </c>
      <c r="I45" s="11">
        <f t="shared" si="22"/>
        <v>268.556258064516</v>
      </c>
      <c r="J45" s="11">
        <f t="shared" si="23"/>
        <v>0.00947108220296633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1.93419368721583</v>
      </c>
      <c r="P45" s="11">
        <f t="shared" si="26"/>
        <v>0.0183189074080797</v>
      </c>
      <c r="Q45" s="15">
        <f t="shared" si="27"/>
        <v>0.00238145796305036</v>
      </c>
      <c r="R45" s="11">
        <f t="shared" si="28"/>
        <v>0.1264068</v>
      </c>
      <c r="S45" s="16">
        <f t="shared" si="29"/>
        <v>0.0188396349171909</v>
      </c>
      <c r="T45" s="3">
        <v>0.01</v>
      </c>
      <c r="U45" s="17">
        <f t="shared" si="30"/>
        <v>0.000188396349171909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0.0192883963491719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8.35833333333333</v>
      </c>
      <c r="AU45" s="1">
        <f t="shared" si="38"/>
        <v>13654.0361559691</v>
      </c>
    </row>
    <row r="46" s="1" customFormat="1" spans="1:47">
      <c r="A46" s="6" t="s">
        <v>72</v>
      </c>
      <c r="B46" s="6">
        <v>0.13</v>
      </c>
      <c r="C46" s="9">
        <v>2</v>
      </c>
      <c r="D46" s="10">
        <v>-0.0190689655172414</v>
      </c>
      <c r="E46" s="12">
        <f t="shared" si="39"/>
        <v>-4.59374193548387</v>
      </c>
      <c r="F46" s="9" t="s">
        <v>109</v>
      </c>
      <c r="G46" s="6">
        <v>3</v>
      </c>
      <c r="H46" s="11">
        <f t="shared" si="21"/>
        <v>-0.0190689655172414</v>
      </c>
      <c r="I46" s="11">
        <f t="shared" si="22"/>
        <v>273.130931034483</v>
      </c>
      <c r="J46" s="11">
        <f t="shared" si="23"/>
        <v>0.01738305982472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2.88823477980775</v>
      </c>
      <c r="P46" s="11">
        <f t="shared" si="26"/>
        <v>0.0502063579652352</v>
      </c>
      <c r="Q46" s="15">
        <f t="shared" si="27"/>
        <v>0.00652682653548057</v>
      </c>
      <c r="R46" s="11">
        <f t="shared" si="28"/>
        <v>0.1264068</v>
      </c>
      <c r="S46" s="16">
        <f t="shared" si="29"/>
        <v>0.0516335081299469</v>
      </c>
      <c r="T46" s="3">
        <v>0.01</v>
      </c>
      <c r="U46" s="17">
        <f t="shared" si="30"/>
        <v>0.000516335081299469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0.0196163350812995</v>
      </c>
      <c r="AR46" s="24">
        <f t="shared" si="36"/>
        <v>97.236</v>
      </c>
      <c r="AS46" s="1">
        <f t="shared" si="37"/>
        <v>0.13</v>
      </c>
      <c r="AT46" s="2">
        <f t="shared" si="41"/>
        <v>8.35833333333333</v>
      </c>
      <c r="AU46" s="1">
        <f t="shared" si="38"/>
        <v>13886.180250499</v>
      </c>
    </row>
    <row r="47" s="1" customFormat="1" spans="1:47">
      <c r="A47" s="6"/>
      <c r="B47" s="6"/>
      <c r="C47" s="9">
        <v>3</v>
      </c>
      <c r="D47" s="10">
        <v>6.41090322580645</v>
      </c>
      <c r="E47" s="12">
        <f t="shared" si="39"/>
        <v>-0.0190689655172414</v>
      </c>
      <c r="F47" s="9" t="s">
        <v>109</v>
      </c>
      <c r="G47" s="6">
        <v>4</v>
      </c>
      <c r="H47" s="11">
        <f t="shared" si="21"/>
        <v>6.41090322580645</v>
      </c>
      <c r="I47" s="11">
        <f t="shared" si="22"/>
        <v>279.560903225806</v>
      </c>
      <c r="J47" s="11">
        <f t="shared" si="23"/>
        <v>0.0394655286238829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3.81038842184252</v>
      </c>
      <c r="P47" s="11">
        <f t="shared" si="26"/>
        <v>0.150378993330338</v>
      </c>
      <c r="Q47" s="15">
        <f t="shared" si="27"/>
        <v>0.0195492691329439</v>
      </c>
      <c r="R47" s="11">
        <f t="shared" si="28"/>
        <v>0.1264068</v>
      </c>
      <c r="S47" s="16">
        <f t="shared" si="29"/>
        <v>0.154653619369717</v>
      </c>
      <c r="T47" s="3">
        <v>0.01</v>
      </c>
      <c r="U47" s="17">
        <f t="shared" si="30"/>
        <v>0.00154653619369717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0.0206465361936972</v>
      </c>
      <c r="AR47" s="24">
        <f t="shared" si="36"/>
        <v>97.236</v>
      </c>
      <c r="AS47" s="1">
        <f t="shared" si="37"/>
        <v>0.13</v>
      </c>
      <c r="AT47" s="2">
        <f t="shared" si="41"/>
        <v>8.35833333333333</v>
      </c>
      <c r="AU47" s="1">
        <f t="shared" si="38"/>
        <v>14615.4478879925</v>
      </c>
    </row>
    <row r="48" s="1" customFormat="1" spans="1:47">
      <c r="A48" s="6"/>
      <c r="B48" s="6"/>
      <c r="C48" s="9">
        <v>4</v>
      </c>
      <c r="D48" s="10">
        <v>10.4516</v>
      </c>
      <c r="E48" s="12">
        <f t="shared" si="39"/>
        <v>6.41090322580645</v>
      </c>
      <c r="F48" s="9" t="s">
        <v>109</v>
      </c>
      <c r="G48" s="6">
        <v>5</v>
      </c>
      <c r="H48" s="11">
        <f t="shared" si="21"/>
        <v>10.4516</v>
      </c>
      <c r="I48" s="11">
        <f t="shared" si="22"/>
        <v>283.6016</v>
      </c>
      <c r="J48" s="11">
        <f t="shared" si="23"/>
        <v>0.0648231019330523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3.47700895708657</v>
      </c>
      <c r="O48" s="11">
        <f t="shared" si="40"/>
        <v>1.15536047142561</v>
      </c>
      <c r="P48" s="11">
        <f t="shared" si="26"/>
        <v>0.0748940496086416</v>
      </c>
      <c r="Q48" s="15">
        <f t="shared" si="27"/>
        <v>0.00973622644912341</v>
      </c>
      <c r="R48" s="11">
        <f t="shared" si="28"/>
        <v>0.1264068</v>
      </c>
      <c r="S48" s="16">
        <f t="shared" si="29"/>
        <v>0.0770229643430844</v>
      </c>
      <c r="T48" s="3">
        <v>0.01</v>
      </c>
      <c r="U48" s="17">
        <f t="shared" si="30"/>
        <v>0.000770229643430844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0.0288202296434308</v>
      </c>
      <c r="AR48" s="24">
        <f t="shared" si="36"/>
        <v>97.236</v>
      </c>
      <c r="AS48" s="1">
        <f t="shared" si="37"/>
        <v>0.13</v>
      </c>
      <c r="AT48" s="2">
        <f t="shared" si="41"/>
        <v>8.35833333333333</v>
      </c>
      <c r="AU48" s="1">
        <f t="shared" si="38"/>
        <v>20401.512414568</v>
      </c>
    </row>
    <row r="49" s="1" customFormat="1" spans="1:47">
      <c r="A49" s="6"/>
      <c r="B49" s="6"/>
      <c r="C49" s="9">
        <v>5</v>
      </c>
      <c r="D49" s="10">
        <v>17.7849677419355</v>
      </c>
      <c r="E49" s="12">
        <f t="shared" si="39"/>
        <v>10.4516</v>
      </c>
      <c r="F49" s="9" t="s">
        <v>111</v>
      </c>
      <c r="G49" s="6">
        <v>6</v>
      </c>
      <c r="H49" s="11">
        <f t="shared" si="21"/>
        <v>17.7849677419355</v>
      </c>
      <c r="I49" s="11">
        <f t="shared" si="22"/>
        <v>290.934967741935</v>
      </c>
      <c r="J49" s="11">
        <f t="shared" si="23"/>
        <v>0.154016161877737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2.05282642181697</v>
      </c>
      <c r="P49" s="11">
        <f t="shared" si="26"/>
        <v>0.316168446489457</v>
      </c>
      <c r="Q49" s="15">
        <f t="shared" si="27"/>
        <v>0.0411018980436294</v>
      </c>
      <c r="R49" s="11">
        <f t="shared" si="28"/>
        <v>0.1264068</v>
      </c>
      <c r="S49" s="16">
        <f t="shared" si="29"/>
        <v>0.325155751459806</v>
      </c>
      <c r="T49" s="3">
        <v>0.01</v>
      </c>
      <c r="U49" s="17">
        <f t="shared" si="30"/>
        <v>0.00325155751459806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0.0313015575145981</v>
      </c>
      <c r="AR49" s="24">
        <f t="shared" si="36"/>
        <v>97.236</v>
      </c>
      <c r="AS49" s="1">
        <f t="shared" si="37"/>
        <v>0.13</v>
      </c>
      <c r="AT49" s="2">
        <f t="shared" si="41"/>
        <v>8.35833333333333</v>
      </c>
      <c r="AU49" s="1">
        <f t="shared" si="38"/>
        <v>22158.01616192</v>
      </c>
    </row>
    <row r="50" s="1" customFormat="1" spans="1:47">
      <c r="A50" s="6"/>
      <c r="B50" s="6"/>
      <c r="C50" s="9">
        <v>6</v>
      </c>
      <c r="D50" s="10">
        <v>21.5246666666667</v>
      </c>
      <c r="E50" s="12">
        <f t="shared" si="39"/>
        <v>17.7849677419355</v>
      </c>
      <c r="F50" s="9" t="s">
        <v>109</v>
      </c>
      <c r="G50" s="6">
        <v>7</v>
      </c>
      <c r="H50" s="11">
        <f t="shared" si="21"/>
        <v>21.5246666666667</v>
      </c>
      <c r="I50" s="11">
        <f t="shared" si="22"/>
        <v>294.674666666667</v>
      </c>
      <c r="J50" s="11">
        <f t="shared" si="23"/>
        <v>0.235518218315337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2.70901797532751</v>
      </c>
      <c r="P50" s="11">
        <f t="shared" si="26"/>
        <v>0.638023086933356</v>
      </c>
      <c r="Q50" s="15">
        <f t="shared" si="27"/>
        <v>0.0829430013013363</v>
      </c>
      <c r="R50" s="11">
        <f t="shared" si="28"/>
        <v>0.1264068</v>
      </c>
      <c r="S50" s="16">
        <f t="shared" si="29"/>
        <v>0.65615933083771</v>
      </c>
      <c r="T50" s="3">
        <v>0.01</v>
      </c>
      <c r="U50" s="17">
        <f t="shared" si="30"/>
        <v>0.0065615933083771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0.0346115933083771</v>
      </c>
      <c r="AR50" s="24">
        <f t="shared" si="36"/>
        <v>97.236</v>
      </c>
      <c r="AS50" s="1">
        <f t="shared" si="37"/>
        <v>0.13</v>
      </c>
      <c r="AT50" s="2">
        <f t="shared" si="41"/>
        <v>8.35833333333333</v>
      </c>
      <c r="AU50" s="1">
        <f t="shared" si="38"/>
        <v>24501.1528119376</v>
      </c>
    </row>
    <row r="51" s="1" customFormat="1" spans="1:47">
      <c r="A51" s="6"/>
      <c r="B51" s="6"/>
      <c r="C51" s="9">
        <v>7</v>
      </c>
      <c r="D51" s="10">
        <v>21.4731612903226</v>
      </c>
      <c r="E51" s="12">
        <f t="shared" si="39"/>
        <v>21.5246666666667</v>
      </c>
      <c r="F51" s="9" t="s">
        <v>109</v>
      </c>
      <c r="G51" s="6">
        <v>8</v>
      </c>
      <c r="H51" s="11">
        <f t="shared" si="21"/>
        <v>21.4731612903226</v>
      </c>
      <c r="I51" s="11">
        <f t="shared" si="22"/>
        <v>294.623161290323</v>
      </c>
      <c r="J51" s="11">
        <f t="shared" si="23"/>
        <v>0.234161688258149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3.04335488839415</v>
      </c>
      <c r="P51" s="11">
        <f t="shared" si="26"/>
        <v>0.712637118635065</v>
      </c>
      <c r="Q51" s="15">
        <f t="shared" si="27"/>
        <v>0.0926428254225585</v>
      </c>
      <c r="R51" s="11">
        <f t="shared" si="28"/>
        <v>0.1264068</v>
      </c>
      <c r="S51" s="16">
        <f t="shared" si="29"/>
        <v>0.732894317572777</v>
      </c>
      <c r="T51" s="3">
        <v>0.01</v>
      </c>
      <c r="U51" s="17">
        <f t="shared" si="30"/>
        <v>0.00732894317572777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0.0353789431757278</v>
      </c>
      <c r="AR51" s="24">
        <f t="shared" si="36"/>
        <v>97.236</v>
      </c>
      <c r="AS51" s="1">
        <f t="shared" si="37"/>
        <v>0.13</v>
      </c>
      <c r="AT51" s="2">
        <f t="shared" si="41"/>
        <v>8.35833333333333</v>
      </c>
      <c r="AU51" s="1">
        <f t="shared" si="38"/>
        <v>25044.3510459128</v>
      </c>
    </row>
    <row r="52" s="1" customFormat="1" spans="1:47">
      <c r="A52" s="6"/>
      <c r="B52" s="6"/>
      <c r="C52" s="9">
        <v>8</v>
      </c>
      <c r="D52" s="10">
        <v>21.0889032258065</v>
      </c>
      <c r="E52" s="12">
        <f t="shared" si="39"/>
        <v>21.4731612903226</v>
      </c>
      <c r="F52" s="9" t="s">
        <v>109</v>
      </c>
      <c r="G52" s="6">
        <v>9</v>
      </c>
      <c r="H52" s="11">
        <f t="shared" si="21"/>
        <v>21.0889032258065</v>
      </c>
      <c r="I52" s="11">
        <f t="shared" si="22"/>
        <v>294.238903225806</v>
      </c>
      <c r="J52" s="11">
        <f t="shared" si="23"/>
        <v>0.224270477458476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3.30307776975909</v>
      </c>
      <c r="P52" s="11">
        <f t="shared" si="26"/>
        <v>0.74078282850635</v>
      </c>
      <c r="Q52" s="15">
        <f t="shared" si="27"/>
        <v>0.0963017677058255</v>
      </c>
      <c r="R52" s="11">
        <f t="shared" si="28"/>
        <v>0.1264068</v>
      </c>
      <c r="S52" s="16">
        <f t="shared" si="29"/>
        <v>0.761840088553982</v>
      </c>
      <c r="T52" s="3">
        <v>0.01</v>
      </c>
      <c r="U52" s="17">
        <f t="shared" si="30"/>
        <v>0.00761840088553982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0.0267184008855398</v>
      </c>
      <c r="AR52" s="24">
        <f t="shared" si="36"/>
        <v>97.236</v>
      </c>
      <c r="AS52" s="1">
        <f t="shared" si="37"/>
        <v>0.13</v>
      </c>
      <c r="AT52" s="2">
        <f t="shared" si="41"/>
        <v>8.35833333333333</v>
      </c>
      <c r="AU52" s="1">
        <f t="shared" si="38"/>
        <v>18913.6517684893</v>
      </c>
    </row>
    <row r="53" s="1" customFormat="1" spans="1:47">
      <c r="A53" s="6"/>
      <c r="B53" s="6"/>
      <c r="C53" s="9">
        <v>9</v>
      </c>
      <c r="D53" s="10">
        <v>16.6093333333333</v>
      </c>
      <c r="E53" s="12">
        <f t="shared" si="39"/>
        <v>21.0889032258065</v>
      </c>
      <c r="F53" s="9" t="s">
        <v>109</v>
      </c>
      <c r="G53" s="6">
        <v>10</v>
      </c>
      <c r="H53" s="11">
        <f t="shared" si="21"/>
        <v>16.6093333333333</v>
      </c>
      <c r="I53" s="11">
        <f t="shared" si="22"/>
        <v>289.759333333333</v>
      </c>
      <c r="J53" s="11">
        <f t="shared" si="23"/>
        <v>0.134460656218763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3.53465494125274</v>
      </c>
      <c r="P53" s="11">
        <f t="shared" si="26"/>
        <v>0.475272022907735</v>
      </c>
      <c r="Q53" s="15">
        <f t="shared" si="27"/>
        <v>0.0617853629780056</v>
      </c>
      <c r="R53" s="11">
        <f t="shared" si="28"/>
        <v>0.1264068</v>
      </c>
      <c r="S53" s="16">
        <f t="shared" si="29"/>
        <v>0.488781956176452</v>
      </c>
      <c r="T53" s="3">
        <v>0.01</v>
      </c>
      <c r="U53" s="17">
        <f t="shared" si="30"/>
        <v>0.00488781956176452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0.0239878195617645</v>
      </c>
      <c r="AR53" s="24">
        <f t="shared" si="36"/>
        <v>97.236</v>
      </c>
      <c r="AS53" s="1">
        <f t="shared" si="37"/>
        <v>0.13</v>
      </c>
      <c r="AT53" s="2">
        <f t="shared" si="41"/>
        <v>8.35833333333333</v>
      </c>
      <c r="AU53" s="1">
        <f t="shared" si="38"/>
        <v>16980.7043400608</v>
      </c>
    </row>
    <row r="54" s="1" customFormat="1" spans="1:47">
      <c r="A54" s="6"/>
      <c r="B54" s="6"/>
      <c r="C54" s="9">
        <v>10</v>
      </c>
      <c r="D54" s="10">
        <v>8.85132258064516</v>
      </c>
      <c r="E54" s="12">
        <f t="shared" si="39"/>
        <v>16.6093333333333</v>
      </c>
      <c r="F54" s="9" t="s">
        <v>109</v>
      </c>
      <c r="G54" s="6">
        <v>11</v>
      </c>
      <c r="H54" s="11">
        <f t="shared" si="21"/>
        <v>8.85132258064516</v>
      </c>
      <c r="I54" s="11">
        <f t="shared" si="22"/>
        <v>282.001322580645</v>
      </c>
      <c r="J54" s="11">
        <f t="shared" si="23"/>
        <v>0.0533478736055519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2.90641377242775</v>
      </c>
      <c r="O54" s="11">
        <f t="shared" si="40"/>
        <v>1.12532914591725</v>
      </c>
      <c r="P54" s="11">
        <f t="shared" si="26"/>
        <v>0.0600339170410372</v>
      </c>
      <c r="Q54" s="15">
        <f t="shared" si="27"/>
        <v>0.00780440921533483</v>
      </c>
      <c r="R54" s="11">
        <f t="shared" si="28"/>
        <v>0.1264068</v>
      </c>
      <c r="S54" s="16">
        <f t="shared" si="29"/>
        <v>0.0617404223137903</v>
      </c>
      <c r="T54" s="3">
        <v>0.01</v>
      </c>
      <c r="U54" s="17">
        <f t="shared" si="30"/>
        <v>0.000617404223137903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0.0197174042231379</v>
      </c>
      <c r="AR54" s="24">
        <f t="shared" si="36"/>
        <v>97.236</v>
      </c>
      <c r="AS54" s="1">
        <f t="shared" si="37"/>
        <v>0.13</v>
      </c>
      <c r="AT54" s="2">
        <f t="shared" si="41"/>
        <v>8.35833333333333</v>
      </c>
      <c r="AU54" s="1">
        <f t="shared" si="38"/>
        <v>13957.7259452231</v>
      </c>
    </row>
    <row r="55" s="1" customFormat="1" spans="1:48">
      <c r="A55" s="6"/>
      <c r="B55" s="6"/>
      <c r="C55" s="9">
        <v>11</v>
      </c>
      <c r="D55" s="10">
        <v>2.8703</v>
      </c>
      <c r="E55" s="12">
        <f t="shared" si="39"/>
        <v>8.85132258064516</v>
      </c>
      <c r="F55" s="9" t="s">
        <v>111</v>
      </c>
      <c r="G55" s="6">
        <v>12</v>
      </c>
      <c r="H55" s="11">
        <f t="shared" si="21"/>
        <v>2.8703</v>
      </c>
      <c r="I55" s="11">
        <f t="shared" si="22"/>
        <v>276.0203</v>
      </c>
      <c r="J55" s="11">
        <f t="shared" si="23"/>
        <v>0.0252459633720109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2.03765522887621</v>
      </c>
      <c r="P55" s="11">
        <f t="shared" si="26"/>
        <v>0.0514425692729953</v>
      </c>
      <c r="Q55" s="15">
        <f t="shared" si="27"/>
        <v>0.00668753400548939</v>
      </c>
      <c r="R55" s="11">
        <f t="shared" si="28"/>
        <v>0.1264068</v>
      </c>
      <c r="S55" s="16">
        <f t="shared" si="29"/>
        <v>0.0529048595921215</v>
      </c>
      <c r="T55" s="3">
        <v>0.01</v>
      </c>
      <c r="U55" s="17">
        <f t="shared" si="30"/>
        <v>0.000529048595921215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0.0196290485959212</v>
      </c>
      <c r="AR55" s="24">
        <f t="shared" si="36"/>
        <v>97.236</v>
      </c>
      <c r="AS55" s="1">
        <f t="shared" si="37"/>
        <v>0.13</v>
      </c>
      <c r="AT55" s="2">
        <f t="shared" si="41"/>
        <v>8.35833333333333</v>
      </c>
      <c r="AU55" s="1">
        <f t="shared" si="38"/>
        <v>13895.1800027424</v>
      </c>
      <c r="AV55" s="1">
        <f>SUM(AU44:AU55)</f>
        <v>211605.264008224</v>
      </c>
    </row>
    <row r="56" s="1" customFormat="1" spans="1:46">
      <c r="A56" s="6"/>
      <c r="B56" s="6"/>
      <c r="C56" s="9">
        <v>12</v>
      </c>
      <c r="D56" s="10">
        <v>-6.49448387096774</v>
      </c>
      <c r="E56" s="12">
        <f t="shared" si="39"/>
        <v>2.8703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-3.6</v>
      </c>
      <c r="E60" s="9"/>
      <c r="F60" s="9"/>
      <c r="G60" s="6">
        <v>1</v>
      </c>
      <c r="H60" s="11">
        <f t="shared" ref="H60:H71" si="42">E61</f>
        <v>-3.6</v>
      </c>
      <c r="I60" s="11">
        <f t="shared" ref="I60:I71" si="43">H60+273.15</f>
        <v>269.55</v>
      </c>
      <c r="J60" s="11">
        <f t="shared" ref="J60:J71" si="44">EXP(($C$18*(I60-$C$16))/($C$19*I60*$C$16))</f>
        <v>0.0108255304456842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0.0149359843559105</v>
      </c>
      <c r="Q60" s="15">
        <f t="shared" ref="Q60:Q71" si="48">P60*$B$62</f>
        <v>0.00149359843559105</v>
      </c>
      <c r="R60" s="11">
        <f t="shared" ref="R60:R71" si="49">L60*$B$62</f>
        <v>0.13797</v>
      </c>
      <c r="S60" s="16">
        <f t="shared" ref="S60:S71" si="50">Q60/R60</f>
        <v>0.0108255304456842</v>
      </c>
      <c r="T60" s="3">
        <v>0.01</v>
      </c>
      <c r="U60" s="17">
        <f t="shared" ref="U60:U71" si="51">S60*T60</f>
        <v>0.000108255304456842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0.0124082553044568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1.36666666666667</v>
      </c>
      <c r="AU60" s="1">
        <f t="shared" ref="AU60:AU71" si="59">AT60*10000*AS60*0.67*AR60*AQ60</f>
        <v>1567.59110200856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-4.59374193548387</v>
      </c>
      <c r="E61" s="12">
        <f t="shared" ref="E61:E72" si="60">D60</f>
        <v>-3.6</v>
      </c>
      <c r="F61" s="9" t="s">
        <v>109</v>
      </c>
      <c r="G61" s="6">
        <v>2</v>
      </c>
      <c r="H61" s="11">
        <f t="shared" si="42"/>
        <v>-4.59374193548387</v>
      </c>
      <c r="I61" s="11">
        <f t="shared" si="43"/>
        <v>268.556258064516</v>
      </c>
      <c r="J61" s="11">
        <f t="shared" si="44"/>
        <v>0.00947108220296633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2.74446401564409</v>
      </c>
      <c r="P61" s="11">
        <f t="shared" si="47"/>
        <v>0.0259930442952482</v>
      </c>
      <c r="Q61" s="15">
        <f t="shared" si="48"/>
        <v>0.00259930442952482</v>
      </c>
      <c r="R61" s="11">
        <f t="shared" si="49"/>
        <v>0.13797</v>
      </c>
      <c r="S61" s="16">
        <f t="shared" si="50"/>
        <v>0.0188396349171909</v>
      </c>
      <c r="T61" s="3">
        <v>0.01</v>
      </c>
      <c r="U61" s="17">
        <f t="shared" si="51"/>
        <v>0.000188396349171909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0.0124883963491719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1.36666666666667</v>
      </c>
      <c r="AU61" s="1">
        <f t="shared" si="59"/>
        <v>1577.71568322635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-0.0190689655172414</v>
      </c>
      <c r="E62" s="12">
        <f t="shared" si="60"/>
        <v>-4.59374193548387</v>
      </c>
      <c r="F62" s="9" t="s">
        <v>109</v>
      </c>
      <c r="G62" s="6">
        <v>3</v>
      </c>
      <c r="H62" s="11">
        <f t="shared" si="42"/>
        <v>-0.0190689655172414</v>
      </c>
      <c r="I62" s="11">
        <f t="shared" si="43"/>
        <v>273.130931034483</v>
      </c>
      <c r="J62" s="11">
        <f t="shared" si="44"/>
        <v>0.01738305982472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4.09817097134884</v>
      </c>
      <c r="P62" s="11">
        <f t="shared" si="47"/>
        <v>0.0712387511668877</v>
      </c>
      <c r="Q62" s="15">
        <f t="shared" si="48"/>
        <v>0.00712387511668877</v>
      </c>
      <c r="R62" s="11">
        <f t="shared" si="49"/>
        <v>0.13797</v>
      </c>
      <c r="S62" s="16">
        <f t="shared" si="50"/>
        <v>0.0516335081299469</v>
      </c>
      <c r="T62" s="3">
        <v>0.01</v>
      </c>
      <c r="U62" s="17">
        <f t="shared" si="51"/>
        <v>0.000516335081299469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0.0128163350812995</v>
      </c>
      <c r="AR62" s="24">
        <f t="shared" si="57"/>
        <v>137.97</v>
      </c>
      <c r="AS62" s="1">
        <f t="shared" si="58"/>
        <v>0.1</v>
      </c>
      <c r="AT62" s="2">
        <f t="shared" si="62"/>
        <v>1.36666666666667</v>
      </c>
      <c r="AU62" s="1">
        <f t="shared" si="59"/>
        <v>1619.14566881848</v>
      </c>
    </row>
    <row r="63" s="1" customFormat="1" spans="1:47">
      <c r="A63" s="6"/>
      <c r="B63" s="6"/>
      <c r="C63" s="9">
        <v>3</v>
      </c>
      <c r="D63" s="10">
        <v>6.41090322580645</v>
      </c>
      <c r="E63" s="12">
        <f t="shared" si="60"/>
        <v>-0.0190689655172414</v>
      </c>
      <c r="F63" s="9" t="s">
        <v>109</v>
      </c>
      <c r="G63" s="6">
        <v>4</v>
      </c>
      <c r="H63" s="11">
        <f t="shared" si="42"/>
        <v>6.41090322580645</v>
      </c>
      <c r="I63" s="11">
        <f t="shared" si="43"/>
        <v>279.560903225806</v>
      </c>
      <c r="J63" s="11">
        <f t="shared" si="44"/>
        <v>0.0394655286238829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5.40663222018195</v>
      </c>
      <c r="P63" s="11">
        <f t="shared" si="47"/>
        <v>0.213375598644398</v>
      </c>
      <c r="Q63" s="15">
        <f t="shared" si="48"/>
        <v>0.0213375598644398</v>
      </c>
      <c r="R63" s="11">
        <f t="shared" si="49"/>
        <v>0.13797</v>
      </c>
      <c r="S63" s="16">
        <f t="shared" si="50"/>
        <v>0.154653619369717</v>
      </c>
      <c r="T63" s="3">
        <v>0.01</v>
      </c>
      <c r="U63" s="17">
        <f t="shared" si="51"/>
        <v>0.00154653619369717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0.0138465361936972</v>
      </c>
      <c r="AR63" s="24">
        <f t="shared" si="57"/>
        <v>137.97</v>
      </c>
      <c r="AS63" s="1">
        <f t="shared" si="58"/>
        <v>0.1</v>
      </c>
      <c r="AT63" s="2">
        <f t="shared" si="62"/>
        <v>1.36666666666667</v>
      </c>
      <c r="AU63" s="1">
        <f t="shared" si="59"/>
        <v>1749.29564215872</v>
      </c>
    </row>
    <row r="64" s="1" customFormat="1" spans="1:47">
      <c r="A64" s="6"/>
      <c r="B64" s="6"/>
      <c r="C64" s="9">
        <v>4</v>
      </c>
      <c r="D64" s="10">
        <v>10.4516</v>
      </c>
      <c r="E64" s="12">
        <f t="shared" si="60"/>
        <v>6.41090322580645</v>
      </c>
      <c r="F64" s="9" t="s">
        <v>109</v>
      </c>
      <c r="G64" s="6">
        <v>5</v>
      </c>
      <c r="H64" s="11">
        <f t="shared" si="42"/>
        <v>10.4516</v>
      </c>
      <c r="I64" s="11">
        <f t="shared" si="43"/>
        <v>283.6016</v>
      </c>
      <c r="J64" s="11">
        <f t="shared" si="44"/>
        <v>0.0648231019330523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4.93359379046068</v>
      </c>
      <c r="O64" s="11">
        <f t="shared" si="61"/>
        <v>1.63936283107688</v>
      </c>
      <c r="P64" s="11">
        <f t="shared" si="47"/>
        <v>0.106268583904154</v>
      </c>
      <c r="Q64" s="15">
        <f t="shared" si="48"/>
        <v>0.0106268583904154</v>
      </c>
      <c r="R64" s="11">
        <f t="shared" si="49"/>
        <v>0.13797</v>
      </c>
      <c r="S64" s="16">
        <f t="shared" si="50"/>
        <v>0.0770229643430844</v>
      </c>
      <c r="T64" s="3">
        <v>0.01</v>
      </c>
      <c r="U64" s="17">
        <f t="shared" si="51"/>
        <v>0.000770229643430844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0.0188202296434308</v>
      </c>
      <c r="AR64" s="24">
        <f t="shared" si="57"/>
        <v>137.97</v>
      </c>
      <c r="AS64" s="1">
        <f t="shared" si="58"/>
        <v>0.1</v>
      </c>
      <c r="AT64" s="2">
        <f t="shared" si="62"/>
        <v>1.36666666666667</v>
      </c>
      <c r="AU64" s="1">
        <f t="shared" si="59"/>
        <v>2377.6448664949</v>
      </c>
    </row>
    <row r="65" s="1" customFormat="1" spans="1:47">
      <c r="A65" s="6"/>
      <c r="B65" s="6"/>
      <c r="C65" s="9">
        <v>5</v>
      </c>
      <c r="D65" s="10">
        <v>17.7849677419355</v>
      </c>
      <c r="E65" s="12">
        <f t="shared" si="60"/>
        <v>10.4516</v>
      </c>
      <c r="F65" s="9" t="s">
        <v>111</v>
      </c>
      <c r="G65" s="6">
        <v>6</v>
      </c>
      <c r="H65" s="11">
        <f t="shared" si="42"/>
        <v>17.7849677419355</v>
      </c>
      <c r="I65" s="11">
        <f t="shared" si="43"/>
        <v>290.934967741935</v>
      </c>
      <c r="J65" s="11">
        <f t="shared" si="44"/>
        <v>0.154016161877737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2.91279424717272</v>
      </c>
      <c r="P65" s="11">
        <f t="shared" si="47"/>
        <v>0.448617390289094</v>
      </c>
      <c r="Q65" s="15">
        <f t="shared" si="48"/>
        <v>0.0448617390289094</v>
      </c>
      <c r="R65" s="11">
        <f t="shared" si="49"/>
        <v>0.13797</v>
      </c>
      <c r="S65" s="16">
        <f t="shared" si="50"/>
        <v>0.325155751459806</v>
      </c>
      <c r="T65" s="3">
        <v>0.01</v>
      </c>
      <c r="U65" s="17">
        <f t="shared" si="51"/>
        <v>0.00325155751459806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0.0213015575145981</v>
      </c>
      <c r="AR65" s="24">
        <f t="shared" si="57"/>
        <v>137.97</v>
      </c>
      <c r="AS65" s="1">
        <f t="shared" si="58"/>
        <v>0.1</v>
      </c>
      <c r="AT65" s="2">
        <f t="shared" si="62"/>
        <v>1.36666666666667</v>
      </c>
      <c r="AU65" s="1">
        <f t="shared" si="59"/>
        <v>2691.12225687471</v>
      </c>
    </row>
    <row r="66" s="1" customFormat="1" spans="1:47">
      <c r="A66" s="6"/>
      <c r="B66" s="6"/>
      <c r="C66" s="9">
        <v>6</v>
      </c>
      <c r="D66" s="10">
        <v>21.5246666666667</v>
      </c>
      <c r="E66" s="12">
        <f t="shared" si="60"/>
        <v>17.7849677419355</v>
      </c>
      <c r="F66" s="9" t="s">
        <v>109</v>
      </c>
      <c r="G66" s="6">
        <v>7</v>
      </c>
      <c r="H66" s="11">
        <f t="shared" si="42"/>
        <v>21.5246666666667</v>
      </c>
      <c r="I66" s="11">
        <f t="shared" si="43"/>
        <v>294.674666666667</v>
      </c>
      <c r="J66" s="11">
        <f t="shared" si="44"/>
        <v>0.235518218315337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3.84387685688363</v>
      </c>
      <c r="P66" s="11">
        <f t="shared" si="47"/>
        <v>0.905303028756789</v>
      </c>
      <c r="Q66" s="15">
        <f t="shared" si="48"/>
        <v>0.0905303028756789</v>
      </c>
      <c r="R66" s="11">
        <f t="shared" si="49"/>
        <v>0.13797</v>
      </c>
      <c r="S66" s="16">
        <f t="shared" si="50"/>
        <v>0.65615933083771</v>
      </c>
      <c r="T66" s="3">
        <v>0.01</v>
      </c>
      <c r="U66" s="17">
        <f t="shared" si="51"/>
        <v>0.0065615933083771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0.0246115933083771</v>
      </c>
      <c r="AR66" s="24">
        <f t="shared" si="57"/>
        <v>137.97</v>
      </c>
      <c r="AS66" s="1">
        <f t="shared" si="58"/>
        <v>0.1</v>
      </c>
      <c r="AT66" s="2">
        <f t="shared" si="62"/>
        <v>1.36666666666667</v>
      </c>
      <c r="AU66" s="1">
        <f t="shared" si="59"/>
        <v>3109.29407316497</v>
      </c>
    </row>
    <row r="67" s="1" customFormat="1" spans="1:47">
      <c r="A67" s="6"/>
      <c r="B67" s="6"/>
      <c r="C67" s="9">
        <v>7</v>
      </c>
      <c r="D67" s="10">
        <v>21.4731612903226</v>
      </c>
      <c r="E67" s="12">
        <f t="shared" si="60"/>
        <v>21.5246666666667</v>
      </c>
      <c r="F67" s="9" t="s">
        <v>109</v>
      </c>
      <c r="G67" s="6">
        <v>8</v>
      </c>
      <c r="H67" s="11">
        <f t="shared" si="42"/>
        <v>21.4731612903226</v>
      </c>
      <c r="I67" s="11">
        <f t="shared" si="43"/>
        <v>294.623161290323</v>
      </c>
      <c r="J67" s="11">
        <f t="shared" si="44"/>
        <v>0.234161688258149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4.31827382812684</v>
      </c>
      <c r="P67" s="11">
        <f t="shared" si="47"/>
        <v>1.01117428995516</v>
      </c>
      <c r="Q67" s="15">
        <f t="shared" si="48"/>
        <v>0.101117428995516</v>
      </c>
      <c r="R67" s="11">
        <f t="shared" si="49"/>
        <v>0.13797</v>
      </c>
      <c r="S67" s="16">
        <f t="shared" si="50"/>
        <v>0.732894317572776</v>
      </c>
      <c r="T67" s="3">
        <v>0.01</v>
      </c>
      <c r="U67" s="17">
        <f t="shared" si="51"/>
        <v>0.00732894317572776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0.0253789431757278</v>
      </c>
      <c r="AR67" s="24">
        <f t="shared" si="57"/>
        <v>137.97</v>
      </c>
      <c r="AS67" s="1">
        <f t="shared" si="58"/>
        <v>0.1</v>
      </c>
      <c r="AT67" s="2">
        <f t="shared" si="62"/>
        <v>1.36666666666667</v>
      </c>
      <c r="AU67" s="1">
        <f t="shared" si="59"/>
        <v>3206.23685800227</v>
      </c>
    </row>
    <row r="68" s="1" customFormat="1" spans="1:47">
      <c r="A68" s="6"/>
      <c r="B68" s="6"/>
      <c r="C68" s="9">
        <v>8</v>
      </c>
      <c r="D68" s="10">
        <v>21.0889032258065</v>
      </c>
      <c r="E68" s="12">
        <f t="shared" si="60"/>
        <v>21.4731612903226</v>
      </c>
      <c r="F68" s="9" t="s">
        <v>109</v>
      </c>
      <c r="G68" s="6">
        <v>9</v>
      </c>
      <c r="H68" s="11">
        <f t="shared" si="42"/>
        <v>21.0889032258065</v>
      </c>
      <c r="I68" s="11">
        <f t="shared" si="43"/>
        <v>294.238903225806</v>
      </c>
      <c r="J68" s="11">
        <f t="shared" si="44"/>
        <v>0.224270477458476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4.68679953817168</v>
      </c>
      <c r="P68" s="11">
        <f t="shared" si="47"/>
        <v>1.05111077017793</v>
      </c>
      <c r="Q68" s="15">
        <f t="shared" si="48"/>
        <v>0.105111077017793</v>
      </c>
      <c r="R68" s="11">
        <f t="shared" si="49"/>
        <v>0.13797</v>
      </c>
      <c r="S68" s="16">
        <f t="shared" si="50"/>
        <v>0.761840088553982</v>
      </c>
      <c r="T68" s="3">
        <v>0.01</v>
      </c>
      <c r="U68" s="17">
        <f t="shared" si="51"/>
        <v>0.00761840088553982</v>
      </c>
      <c r="V68" s="16"/>
      <c r="W68" s="3"/>
      <c r="X68" s="17"/>
      <c r="Y68" s="18">
        <v>0.02</v>
      </c>
      <c r="Z68" s="3">
        <v>0.06</v>
      </c>
      <c r="AA68" s="19">
        <f t="shared" si="52"/>
        <v>0.0012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0.0199184008855398</v>
      </c>
      <c r="AR68" s="24">
        <f t="shared" si="57"/>
        <v>137.97</v>
      </c>
      <c r="AS68" s="1">
        <f t="shared" si="58"/>
        <v>0.1</v>
      </c>
      <c r="AT68" s="2">
        <f t="shared" si="62"/>
        <v>1.36666666666667</v>
      </c>
      <c r="AU68" s="1">
        <f t="shared" si="59"/>
        <v>2516.38181422626</v>
      </c>
    </row>
    <row r="69" s="1" customFormat="1" spans="1:47">
      <c r="A69" s="6"/>
      <c r="B69" s="6"/>
      <c r="C69" s="9">
        <v>9</v>
      </c>
      <c r="D69" s="10">
        <v>16.6093333333333</v>
      </c>
      <c r="E69" s="12">
        <f t="shared" si="60"/>
        <v>21.0889032258065</v>
      </c>
      <c r="F69" s="9" t="s">
        <v>109</v>
      </c>
      <c r="G69" s="6">
        <v>10</v>
      </c>
      <c r="H69" s="11">
        <f t="shared" si="42"/>
        <v>16.6093333333333</v>
      </c>
      <c r="I69" s="11">
        <f t="shared" si="43"/>
        <v>289.759333333333</v>
      </c>
      <c r="J69" s="11">
        <f t="shared" si="44"/>
        <v>0.134460656218763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5.01538876799375</v>
      </c>
      <c r="P69" s="11">
        <f t="shared" si="47"/>
        <v>0.674372464936651</v>
      </c>
      <c r="Q69" s="15">
        <f t="shared" si="48"/>
        <v>0.0674372464936651</v>
      </c>
      <c r="R69" s="11">
        <f t="shared" si="49"/>
        <v>0.13797</v>
      </c>
      <c r="S69" s="16">
        <f t="shared" si="50"/>
        <v>0.488781956176452</v>
      </c>
      <c r="T69" s="3">
        <v>0.01</v>
      </c>
      <c r="U69" s="17">
        <f t="shared" si="51"/>
        <v>0.00488781956176452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0.0171878195617645</v>
      </c>
      <c r="AR69" s="24">
        <f t="shared" si="57"/>
        <v>137.97</v>
      </c>
      <c r="AS69" s="1">
        <f t="shared" si="58"/>
        <v>0.1</v>
      </c>
      <c r="AT69" s="2">
        <f t="shared" si="62"/>
        <v>1.36666666666667</v>
      </c>
      <c r="AU69" s="1">
        <f t="shared" si="59"/>
        <v>2171.41510606033</v>
      </c>
    </row>
    <row r="70" s="1" customFormat="1" spans="1:47">
      <c r="A70" s="6"/>
      <c r="B70" s="6"/>
      <c r="C70" s="9">
        <v>10</v>
      </c>
      <c r="D70" s="10">
        <v>8.85132258064516</v>
      </c>
      <c r="E70" s="12">
        <f t="shared" si="60"/>
        <v>16.6093333333333</v>
      </c>
      <c r="F70" s="9" t="s">
        <v>109</v>
      </c>
      <c r="G70" s="6">
        <v>11</v>
      </c>
      <c r="H70" s="11">
        <f t="shared" si="42"/>
        <v>8.85132258064516</v>
      </c>
      <c r="I70" s="11">
        <f t="shared" si="43"/>
        <v>282.001322580645</v>
      </c>
      <c r="J70" s="11">
        <f t="shared" si="44"/>
        <v>0.0533478736055519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4.12396548790425</v>
      </c>
      <c r="O70" s="11">
        <f t="shared" si="61"/>
        <v>1.59675081515285</v>
      </c>
      <c r="P70" s="11">
        <f t="shared" si="47"/>
        <v>0.0851832606663365</v>
      </c>
      <c r="Q70" s="15">
        <f t="shared" si="48"/>
        <v>0.00851832606663365</v>
      </c>
      <c r="R70" s="11">
        <f t="shared" si="49"/>
        <v>0.13797</v>
      </c>
      <c r="S70" s="16">
        <f t="shared" si="50"/>
        <v>0.0617404223137903</v>
      </c>
      <c r="T70" s="3">
        <v>0.01</v>
      </c>
      <c r="U70" s="17">
        <f t="shared" si="51"/>
        <v>0.000617404223137903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0.0129174042231379</v>
      </c>
      <c r="AR70" s="24">
        <f t="shared" si="57"/>
        <v>137.97</v>
      </c>
      <c r="AS70" s="1">
        <f t="shared" si="58"/>
        <v>0.1</v>
      </c>
      <c r="AT70" s="2">
        <f t="shared" si="62"/>
        <v>1.36666666666667</v>
      </c>
      <c r="AU70" s="1">
        <f t="shared" si="59"/>
        <v>1631.91419135014</v>
      </c>
    </row>
    <row r="71" s="1" customFormat="1" spans="1:48">
      <c r="A71" s="6"/>
      <c r="B71" s="6"/>
      <c r="C71" s="9">
        <v>11</v>
      </c>
      <c r="D71" s="10">
        <v>2.8703</v>
      </c>
      <c r="E71" s="12">
        <f t="shared" si="60"/>
        <v>8.85132258064516</v>
      </c>
      <c r="F71" s="9" t="s">
        <v>111</v>
      </c>
      <c r="G71" s="6">
        <v>12</v>
      </c>
      <c r="H71" s="11">
        <f t="shared" si="42"/>
        <v>2.8703</v>
      </c>
      <c r="I71" s="11">
        <f t="shared" si="43"/>
        <v>276.0203</v>
      </c>
      <c r="J71" s="11">
        <f t="shared" si="44"/>
        <v>0.0252459633720109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2.89126755448652</v>
      </c>
      <c r="P71" s="11">
        <f t="shared" si="47"/>
        <v>0.0729928347792501</v>
      </c>
      <c r="Q71" s="15">
        <f t="shared" si="48"/>
        <v>0.00729928347792501</v>
      </c>
      <c r="R71" s="11">
        <f t="shared" si="49"/>
        <v>0.13797</v>
      </c>
      <c r="S71" s="16">
        <f t="shared" si="50"/>
        <v>0.0529048595921215</v>
      </c>
      <c r="T71" s="3">
        <v>0.01</v>
      </c>
      <c r="U71" s="17">
        <f t="shared" si="51"/>
        <v>0.000529048595921215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0.0128290485959212</v>
      </c>
      <c r="AR71" s="24">
        <f t="shared" si="57"/>
        <v>137.97</v>
      </c>
      <c r="AS71" s="1">
        <f t="shared" si="58"/>
        <v>0.1</v>
      </c>
      <c r="AT71" s="2">
        <f t="shared" si="62"/>
        <v>1.36666666666667</v>
      </c>
      <c r="AU71" s="1">
        <f t="shared" si="59"/>
        <v>1620.75182471287</v>
      </c>
      <c r="AV71" s="1">
        <f>SUM(AU60:AU71)</f>
        <v>25838.5090870986</v>
      </c>
    </row>
    <row r="72" s="1" customFormat="1" spans="1:46">
      <c r="A72" s="6"/>
      <c r="B72" s="6"/>
      <c r="C72" s="9">
        <v>12</v>
      </c>
      <c r="D72" s="10">
        <v>-6.49448387096774</v>
      </c>
      <c r="E72" s="12">
        <f t="shared" si="60"/>
        <v>2.8703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-3.6</v>
      </c>
      <c r="E76" s="9"/>
      <c r="F76" s="9"/>
      <c r="G76" s="6">
        <v>1</v>
      </c>
      <c r="H76" s="11">
        <f t="shared" ref="H76:H87" si="63">E77</f>
        <v>-3.6</v>
      </c>
      <c r="I76" s="11">
        <f t="shared" ref="I76:I87" si="64">H76+273.15</f>
        <v>269.55</v>
      </c>
      <c r="J76" s="11">
        <f t="shared" ref="J76:J87" si="65">EXP(($C$18*(I76-$C$16))/($C$19*I76*$C$16))</f>
        <v>0.0108255304456842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0.000847228565867672</v>
      </c>
      <c r="Q76" s="15">
        <f t="shared" ref="Q76:Q87" si="69">P76*$B$78</f>
        <v>0.000160973427514858</v>
      </c>
      <c r="R76" s="11">
        <f t="shared" ref="R76:R87" si="70">L76*$B$78</f>
        <v>0.0148697958333333</v>
      </c>
      <c r="S76" s="16">
        <f t="shared" ref="S76:S87" si="71">Q76/R76</f>
        <v>0.0108255304456842</v>
      </c>
      <c r="T76" s="3">
        <v>0.01</v>
      </c>
      <c r="U76" s="17">
        <f t="shared" ref="U76:U87" si="72">S76*T76</f>
        <v>0.000108255304456842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0.0117082553044568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59.0083333333333</v>
      </c>
      <c r="AU76" s="1">
        <f t="shared" ref="AU76:AU87" si="79">AT76*10000*AS76*0.67*AR76*AQ76</f>
        <v>6883.11999047313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-4.59374193548387</v>
      </c>
      <c r="E77" s="12">
        <f t="shared" ref="E77:E88" si="80">D76</f>
        <v>-3.6</v>
      </c>
      <c r="F77" s="9" t="s">
        <v>109</v>
      </c>
      <c r="G77" s="6">
        <v>2</v>
      </c>
      <c r="H77" s="11">
        <f t="shared" si="63"/>
        <v>-4.59374193548387</v>
      </c>
      <c r="I77" s="11">
        <f t="shared" si="64"/>
        <v>268.556258064516</v>
      </c>
      <c r="J77" s="11">
        <f t="shared" si="65"/>
        <v>0.00947108220296633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0.155676938100799</v>
      </c>
      <c r="P77" s="11">
        <f t="shared" si="68"/>
        <v>0.00147442907785877</v>
      </c>
      <c r="Q77" s="15">
        <f t="shared" si="69"/>
        <v>0.000280141524793166</v>
      </c>
      <c r="R77" s="11">
        <f t="shared" si="70"/>
        <v>0.0148697958333333</v>
      </c>
      <c r="S77" s="16">
        <f t="shared" si="71"/>
        <v>0.0188396349171909</v>
      </c>
      <c r="T77" s="3">
        <v>0.01</v>
      </c>
      <c r="U77" s="17">
        <f t="shared" si="72"/>
        <v>0.000188396349171909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0.0117883963491719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59.0083333333333</v>
      </c>
      <c r="AU77" s="1">
        <f t="shared" si="79"/>
        <v>6930.23379287934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-0.0190689655172414</v>
      </c>
      <c r="E78" s="12">
        <f t="shared" si="80"/>
        <v>-4.59374193548387</v>
      </c>
      <c r="F78" s="9" t="s">
        <v>109</v>
      </c>
      <c r="G78" s="6">
        <v>3</v>
      </c>
      <c r="H78" s="11">
        <f t="shared" si="63"/>
        <v>-0.0190689655172414</v>
      </c>
      <c r="I78" s="11">
        <f t="shared" si="64"/>
        <v>273.130931034483</v>
      </c>
      <c r="J78" s="11">
        <f t="shared" si="65"/>
        <v>0.01738305982472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0.232464592356273</v>
      </c>
      <c r="P78" s="11">
        <f t="shared" si="68"/>
        <v>0.00404094591605825</v>
      </c>
      <c r="Q78" s="15">
        <f t="shared" si="69"/>
        <v>0.000767779724051067</v>
      </c>
      <c r="R78" s="11">
        <f t="shared" si="70"/>
        <v>0.0148697958333333</v>
      </c>
      <c r="S78" s="16">
        <f t="shared" si="71"/>
        <v>0.051633508129947</v>
      </c>
      <c r="T78" s="3">
        <v>0.01</v>
      </c>
      <c r="U78" s="17">
        <f t="shared" si="72"/>
        <v>0.00051633508129947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0.0121163350812995</v>
      </c>
      <c r="AR78" s="24">
        <f t="shared" si="77"/>
        <v>7.82620833333333</v>
      </c>
      <c r="AS78" s="1">
        <f t="shared" si="78"/>
        <v>0.19</v>
      </c>
      <c r="AT78" s="2">
        <f t="shared" si="82"/>
        <v>59.0083333333333</v>
      </c>
      <c r="AU78" s="1">
        <f t="shared" si="79"/>
        <v>7123.02439951212</v>
      </c>
    </row>
    <row r="79" s="1" customFormat="1" spans="1:47">
      <c r="A79" s="6"/>
      <c r="B79" s="6"/>
      <c r="C79" s="9">
        <v>3</v>
      </c>
      <c r="D79" s="10">
        <v>6.41090322580645</v>
      </c>
      <c r="E79" s="12">
        <f t="shared" si="80"/>
        <v>-0.0190689655172414</v>
      </c>
      <c r="F79" s="9" t="s">
        <v>109</v>
      </c>
      <c r="G79" s="6">
        <v>4</v>
      </c>
      <c r="H79" s="11">
        <f t="shared" si="63"/>
        <v>6.41090322580645</v>
      </c>
      <c r="I79" s="11">
        <f t="shared" si="64"/>
        <v>279.560903225806</v>
      </c>
      <c r="J79" s="11">
        <f t="shared" si="65"/>
        <v>0.0394655286238829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0.306685729773549</v>
      </c>
      <c r="P79" s="11">
        <f t="shared" si="68"/>
        <v>0.0121035144469144</v>
      </c>
      <c r="Q79" s="15">
        <f t="shared" si="69"/>
        <v>0.00229966774491373</v>
      </c>
      <c r="R79" s="11">
        <f t="shared" si="70"/>
        <v>0.0148697958333333</v>
      </c>
      <c r="S79" s="16">
        <f t="shared" si="71"/>
        <v>0.154653619369717</v>
      </c>
      <c r="T79" s="3">
        <v>0.01</v>
      </c>
      <c r="U79" s="17">
        <f t="shared" si="72"/>
        <v>0.00154653619369717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0.0131465361936972</v>
      </c>
      <c r="AR79" s="24">
        <f t="shared" si="77"/>
        <v>7.82620833333333</v>
      </c>
      <c r="AS79" s="1">
        <f t="shared" si="78"/>
        <v>0.19</v>
      </c>
      <c r="AT79" s="2">
        <f t="shared" si="82"/>
        <v>59.0083333333333</v>
      </c>
      <c r="AU79" s="1">
        <f t="shared" si="79"/>
        <v>7728.66526457363</v>
      </c>
    </row>
    <row r="80" s="1" customFormat="1" spans="1:47">
      <c r="A80" s="6"/>
      <c r="B80" s="6"/>
      <c r="C80" s="9">
        <v>4</v>
      </c>
      <c r="D80" s="10">
        <v>10.4516</v>
      </c>
      <c r="E80" s="12">
        <f t="shared" si="80"/>
        <v>6.41090322580645</v>
      </c>
      <c r="F80" s="9" t="s">
        <v>109</v>
      </c>
      <c r="G80" s="6">
        <v>5</v>
      </c>
      <c r="H80" s="11">
        <f t="shared" si="63"/>
        <v>10.4516</v>
      </c>
      <c r="I80" s="11">
        <f t="shared" si="64"/>
        <v>283.6016</v>
      </c>
      <c r="J80" s="11">
        <f t="shared" si="65"/>
        <v>0.0648231019330523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0.279853104560302</v>
      </c>
      <c r="O80" s="11">
        <f t="shared" si="81"/>
        <v>0.092991194099665</v>
      </c>
      <c r="P80" s="11">
        <f t="shared" si="68"/>
        <v>0.00602797765399884</v>
      </c>
      <c r="Q80" s="15">
        <f t="shared" si="69"/>
        <v>0.00114531575425978</v>
      </c>
      <c r="R80" s="11">
        <f t="shared" si="70"/>
        <v>0.0148697958333333</v>
      </c>
      <c r="S80" s="16">
        <f t="shared" si="71"/>
        <v>0.0770229643430846</v>
      </c>
      <c r="T80" s="3">
        <v>0.01</v>
      </c>
      <c r="U80" s="17">
        <f t="shared" si="72"/>
        <v>0.000770229643430846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0.0198702296434308</v>
      </c>
      <c r="AR80" s="24">
        <f t="shared" si="77"/>
        <v>7.82620833333333</v>
      </c>
      <c r="AS80" s="1">
        <f t="shared" si="78"/>
        <v>0.19</v>
      </c>
      <c r="AT80" s="2">
        <f t="shared" si="82"/>
        <v>59.0083333333333</v>
      </c>
      <c r="AU80" s="1">
        <f t="shared" si="79"/>
        <v>11681.4308637367</v>
      </c>
    </row>
    <row r="81" s="1" customFormat="1" spans="1:47">
      <c r="A81" s="6"/>
      <c r="B81" s="6"/>
      <c r="C81" s="9">
        <v>5</v>
      </c>
      <c r="D81" s="10">
        <v>17.7849677419355</v>
      </c>
      <c r="E81" s="12">
        <f t="shared" si="80"/>
        <v>10.4516</v>
      </c>
      <c r="F81" s="9" t="s">
        <v>111</v>
      </c>
      <c r="G81" s="6">
        <v>6</v>
      </c>
      <c r="H81" s="11">
        <f t="shared" si="63"/>
        <v>17.7849677419355</v>
      </c>
      <c r="I81" s="11">
        <f t="shared" si="64"/>
        <v>290.934967741935</v>
      </c>
      <c r="J81" s="11">
        <f t="shared" si="65"/>
        <v>0.154016161877737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0.165225299778999</v>
      </c>
      <c r="P81" s="11">
        <f t="shared" si="68"/>
        <v>0.0254473665170599</v>
      </c>
      <c r="Q81" s="15">
        <f t="shared" si="69"/>
        <v>0.00483499963824139</v>
      </c>
      <c r="R81" s="11">
        <f t="shared" si="70"/>
        <v>0.0148697958333333</v>
      </c>
      <c r="S81" s="16">
        <f t="shared" si="71"/>
        <v>0.325155751459807</v>
      </c>
      <c r="T81" s="3">
        <v>0.01</v>
      </c>
      <c r="U81" s="17">
        <f t="shared" si="72"/>
        <v>0.00325155751459807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0.0223515575145981</v>
      </c>
      <c r="AR81" s="24">
        <f t="shared" si="77"/>
        <v>7.82620833333333</v>
      </c>
      <c r="AS81" s="1">
        <f t="shared" si="78"/>
        <v>0.19</v>
      </c>
      <c r="AT81" s="2">
        <f t="shared" si="82"/>
        <v>59.0083333333333</v>
      </c>
      <c r="AU81" s="1">
        <f t="shared" si="79"/>
        <v>13140.1689104248</v>
      </c>
    </row>
    <row r="82" s="1" customFormat="1" spans="1:47">
      <c r="A82" s="6"/>
      <c r="B82" s="6"/>
      <c r="C82" s="9">
        <v>6</v>
      </c>
      <c r="D82" s="10">
        <v>21.5246666666667</v>
      </c>
      <c r="E82" s="12">
        <f t="shared" si="80"/>
        <v>17.7849677419355</v>
      </c>
      <c r="F82" s="9" t="s">
        <v>109</v>
      </c>
      <c r="G82" s="6">
        <v>7</v>
      </c>
      <c r="H82" s="11">
        <f t="shared" si="63"/>
        <v>21.5246666666667</v>
      </c>
      <c r="I82" s="11">
        <f t="shared" si="64"/>
        <v>294.674666666667</v>
      </c>
      <c r="J82" s="11">
        <f t="shared" si="65"/>
        <v>0.235518218315337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0.218040016595273</v>
      </c>
      <c r="P82" s="11">
        <f t="shared" si="68"/>
        <v>0.0513523962299651</v>
      </c>
      <c r="Q82" s="15">
        <f t="shared" si="69"/>
        <v>0.00975695528369337</v>
      </c>
      <c r="R82" s="11">
        <f t="shared" si="70"/>
        <v>0.0148697958333333</v>
      </c>
      <c r="S82" s="16">
        <f t="shared" si="71"/>
        <v>0.656159330837712</v>
      </c>
      <c r="T82" s="3">
        <v>0.01</v>
      </c>
      <c r="U82" s="17">
        <f t="shared" si="72"/>
        <v>0.00656159330837712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0.0256615933083771</v>
      </c>
      <c r="AR82" s="24">
        <f t="shared" si="77"/>
        <v>7.82620833333333</v>
      </c>
      <c r="AS82" s="1">
        <f t="shared" si="78"/>
        <v>0.19</v>
      </c>
      <c r="AT82" s="2">
        <f t="shared" si="82"/>
        <v>59.0083333333333</v>
      </c>
      <c r="AU82" s="1">
        <f t="shared" si="79"/>
        <v>15086.0927862622</v>
      </c>
    </row>
    <row r="83" s="1" customFormat="1" spans="1:47">
      <c r="A83" s="6"/>
      <c r="B83" s="6"/>
      <c r="C83" s="9">
        <v>7</v>
      </c>
      <c r="D83" s="10">
        <v>21.4731612903226</v>
      </c>
      <c r="E83" s="12">
        <f t="shared" si="80"/>
        <v>21.5246666666667</v>
      </c>
      <c r="F83" s="9" t="s">
        <v>109</v>
      </c>
      <c r="G83" s="6">
        <v>8</v>
      </c>
      <c r="H83" s="11">
        <f t="shared" si="63"/>
        <v>21.4731612903226</v>
      </c>
      <c r="I83" s="11">
        <f t="shared" si="64"/>
        <v>294.623161290323</v>
      </c>
      <c r="J83" s="11">
        <f t="shared" si="65"/>
        <v>0.234161688258149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0.244949703698641</v>
      </c>
      <c r="P83" s="11">
        <f t="shared" si="68"/>
        <v>0.0573578361564071</v>
      </c>
      <c r="Q83" s="15">
        <f t="shared" si="69"/>
        <v>0.0108979888697173</v>
      </c>
      <c r="R83" s="11">
        <f t="shared" si="70"/>
        <v>0.0148697958333333</v>
      </c>
      <c r="S83" s="16">
        <f t="shared" si="71"/>
        <v>0.732894317572778</v>
      </c>
      <c r="T83" s="3">
        <v>0.01</v>
      </c>
      <c r="U83" s="17">
        <f t="shared" si="72"/>
        <v>0.00732894317572778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0.0264289431757278</v>
      </c>
      <c r="AR83" s="24">
        <f t="shared" si="77"/>
        <v>7.82620833333333</v>
      </c>
      <c r="AS83" s="1">
        <f t="shared" si="78"/>
        <v>0.19</v>
      </c>
      <c r="AT83" s="2">
        <f t="shared" si="82"/>
        <v>59.0083333333333</v>
      </c>
      <c r="AU83" s="1">
        <f t="shared" si="79"/>
        <v>15537.207070526</v>
      </c>
    </row>
    <row r="84" s="1" customFormat="1" spans="1:47">
      <c r="A84" s="6"/>
      <c r="B84" s="6"/>
      <c r="C84" s="9">
        <v>8</v>
      </c>
      <c r="D84" s="10">
        <v>21.0889032258065</v>
      </c>
      <c r="E84" s="12">
        <f t="shared" si="80"/>
        <v>21.4731612903226</v>
      </c>
      <c r="F84" s="9" t="s">
        <v>109</v>
      </c>
      <c r="G84" s="6">
        <v>9</v>
      </c>
      <c r="H84" s="11">
        <f t="shared" si="63"/>
        <v>21.0889032258065</v>
      </c>
      <c r="I84" s="11">
        <f t="shared" si="64"/>
        <v>294.238903225806</v>
      </c>
      <c r="J84" s="11">
        <f t="shared" si="65"/>
        <v>0.224270477458476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0.265853950875567</v>
      </c>
      <c r="P84" s="11">
        <f t="shared" si="68"/>
        <v>0.0596231924970857</v>
      </c>
      <c r="Q84" s="15">
        <f t="shared" si="69"/>
        <v>0.0113284065744463</v>
      </c>
      <c r="R84" s="11">
        <f t="shared" si="70"/>
        <v>0.0148697958333333</v>
      </c>
      <c r="S84" s="16">
        <f t="shared" si="71"/>
        <v>0.761840088553983</v>
      </c>
      <c r="T84" s="3">
        <v>0.01</v>
      </c>
      <c r="U84" s="17">
        <f t="shared" si="72"/>
        <v>0.00761840088553983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0.0192184008855398</v>
      </c>
      <c r="AR84" s="24">
        <f t="shared" si="77"/>
        <v>7.82620833333333</v>
      </c>
      <c r="AS84" s="1">
        <f t="shared" si="78"/>
        <v>0.19</v>
      </c>
      <c r="AT84" s="2">
        <f t="shared" si="82"/>
        <v>59.0083333333333</v>
      </c>
      <c r="AU84" s="1">
        <f t="shared" si="79"/>
        <v>11298.2298284725</v>
      </c>
    </row>
    <row r="85" s="1" customFormat="1" spans="1:47">
      <c r="A85" s="6"/>
      <c r="B85" s="6"/>
      <c r="C85" s="9">
        <v>9</v>
      </c>
      <c r="D85" s="10">
        <v>16.6093333333333</v>
      </c>
      <c r="E85" s="12">
        <f t="shared" si="80"/>
        <v>21.0889032258065</v>
      </c>
      <c r="F85" s="9" t="s">
        <v>109</v>
      </c>
      <c r="G85" s="6">
        <v>10</v>
      </c>
      <c r="H85" s="11">
        <f t="shared" si="63"/>
        <v>16.6093333333333</v>
      </c>
      <c r="I85" s="11">
        <f t="shared" si="64"/>
        <v>289.759333333333</v>
      </c>
      <c r="J85" s="11">
        <f t="shared" si="65"/>
        <v>0.134460656218763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0.284492841711815</v>
      </c>
      <c r="P85" s="11">
        <f t="shared" si="68"/>
        <v>0.0382530941861112</v>
      </c>
      <c r="Q85" s="15">
        <f t="shared" si="69"/>
        <v>0.00726808789536112</v>
      </c>
      <c r="R85" s="11">
        <f t="shared" si="70"/>
        <v>0.0148697958333333</v>
      </c>
      <c r="S85" s="16">
        <f t="shared" si="71"/>
        <v>0.488781956176453</v>
      </c>
      <c r="T85" s="3">
        <v>0.01</v>
      </c>
      <c r="U85" s="17">
        <f t="shared" si="72"/>
        <v>0.00488781956176453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0.0164878195617645</v>
      </c>
      <c r="AR85" s="24">
        <f t="shared" si="77"/>
        <v>7.82620833333333</v>
      </c>
      <c r="AS85" s="1">
        <f t="shared" si="78"/>
        <v>0.19</v>
      </c>
      <c r="AT85" s="2">
        <f t="shared" si="82"/>
        <v>59.0083333333333</v>
      </c>
      <c r="AU85" s="1">
        <f t="shared" si="79"/>
        <v>9692.95915350389</v>
      </c>
    </row>
    <row r="86" s="1" customFormat="1" spans="1:47">
      <c r="A86" s="6"/>
      <c r="B86" s="6"/>
      <c r="C86" s="9">
        <v>10</v>
      </c>
      <c r="D86" s="10">
        <v>8.85132258064516</v>
      </c>
      <c r="E86" s="12">
        <f t="shared" si="80"/>
        <v>16.6093333333333</v>
      </c>
      <c r="F86" s="9" t="s">
        <v>109</v>
      </c>
      <c r="G86" s="6">
        <v>11</v>
      </c>
      <c r="H86" s="11">
        <f t="shared" si="63"/>
        <v>8.85132258064516</v>
      </c>
      <c r="I86" s="11">
        <f t="shared" si="64"/>
        <v>282.001322580645</v>
      </c>
      <c r="J86" s="11">
        <f t="shared" si="65"/>
        <v>0.0533478736055519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0.233927760149418</v>
      </c>
      <c r="O86" s="11">
        <f t="shared" si="81"/>
        <v>0.0905740707096185</v>
      </c>
      <c r="P86" s="11">
        <f t="shared" si="68"/>
        <v>0.00483193407615705</v>
      </c>
      <c r="Q86" s="15">
        <f t="shared" si="69"/>
        <v>0.000918067474469839</v>
      </c>
      <c r="R86" s="11">
        <f t="shared" si="70"/>
        <v>0.0148697958333333</v>
      </c>
      <c r="S86" s="16">
        <f t="shared" si="71"/>
        <v>0.0617404223137904</v>
      </c>
      <c r="T86" s="3">
        <v>0.01</v>
      </c>
      <c r="U86" s="17">
        <f t="shared" si="72"/>
        <v>0.000617404223137905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0.0122174042231379</v>
      </c>
      <c r="AR86" s="24">
        <f t="shared" si="77"/>
        <v>7.82620833333333</v>
      </c>
      <c r="AS86" s="1">
        <f t="shared" si="78"/>
        <v>0.19</v>
      </c>
      <c r="AT86" s="2">
        <f t="shared" si="82"/>
        <v>59.0083333333333</v>
      </c>
      <c r="AU86" s="1">
        <f t="shared" si="79"/>
        <v>7182.44153831872</v>
      </c>
    </row>
    <row r="87" s="1" customFormat="1" spans="1:48">
      <c r="A87" s="6"/>
      <c r="B87" s="6"/>
      <c r="C87" s="9">
        <v>11</v>
      </c>
      <c r="D87" s="10">
        <v>2.8703</v>
      </c>
      <c r="E87" s="12">
        <f t="shared" si="80"/>
        <v>8.85132258064516</v>
      </c>
      <c r="F87" s="9" t="s">
        <v>111</v>
      </c>
      <c r="G87" s="6">
        <v>12</v>
      </c>
      <c r="H87" s="11">
        <f t="shared" si="63"/>
        <v>2.8703</v>
      </c>
      <c r="I87" s="11">
        <f t="shared" si="64"/>
        <v>276.0203</v>
      </c>
      <c r="J87" s="11">
        <f t="shared" si="65"/>
        <v>0.0252459633720109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0.164004219966795</v>
      </c>
      <c r="P87" s="11">
        <f t="shared" si="68"/>
        <v>0.00414044453013691</v>
      </c>
      <c r="Q87" s="15">
        <f t="shared" si="69"/>
        <v>0.000786684460726013</v>
      </c>
      <c r="R87" s="11">
        <f t="shared" si="70"/>
        <v>0.0148697958333333</v>
      </c>
      <c r="S87" s="16">
        <f t="shared" si="71"/>
        <v>0.0529048595921216</v>
      </c>
      <c r="T87" s="3">
        <v>0.01</v>
      </c>
      <c r="U87" s="17">
        <f t="shared" si="72"/>
        <v>0.000529048595921216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0.0121290485959212</v>
      </c>
      <c r="AR87" s="24">
        <f t="shared" si="77"/>
        <v>7.82620833333333</v>
      </c>
      <c r="AS87" s="1">
        <f t="shared" si="78"/>
        <v>0.19</v>
      </c>
      <c r="AT87" s="2">
        <f t="shared" si="82"/>
        <v>59.0083333333333</v>
      </c>
      <c r="AU87" s="1">
        <f t="shared" si="79"/>
        <v>7130.49849743419</v>
      </c>
      <c r="AV87" s="1">
        <f>SUM(AU76:AU87)</f>
        <v>119414.072096117</v>
      </c>
    </row>
    <row r="88" s="1" customFormat="1" spans="1:46">
      <c r="A88" s="6"/>
      <c r="B88" s="6"/>
      <c r="C88" s="9">
        <v>12</v>
      </c>
      <c r="D88" s="10">
        <v>-6.49448387096774</v>
      </c>
      <c r="E88" s="12">
        <f t="shared" si="80"/>
        <v>2.8703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-3.6</v>
      </c>
      <c r="E91" s="9"/>
      <c r="F91" s="9"/>
      <c r="G91" s="6">
        <v>1</v>
      </c>
      <c r="H91" s="11">
        <f t="shared" ref="H91:H102" si="83">E92</f>
        <v>-3.6</v>
      </c>
      <c r="I91" s="11">
        <f t="shared" ref="I91:I102" si="84">H91+273.15</f>
        <v>269.55</v>
      </c>
      <c r="J91" s="11">
        <f t="shared" ref="J91:J102" si="85">EXP(($C$18*(I91-$C$16))/($C$19*I91*$C$16))</f>
        <v>0.0108255304456842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0.000821874271436343</v>
      </c>
      <c r="Q91" s="15">
        <f t="shared" ref="Q91:Q102" si="89">P91*$B$93</f>
        <v>0.000106843655286725</v>
      </c>
      <c r="R91" s="11">
        <f t="shared" ref="R91:R102" si="90">L91*$B$93</f>
        <v>0.0098696</v>
      </c>
      <c r="S91" s="16">
        <f t="shared" ref="S91:S102" si="91">Q91/R91</f>
        <v>0.0108255304456842</v>
      </c>
      <c r="T91" s="3">
        <v>0.01</v>
      </c>
      <c r="U91" s="17">
        <f t="shared" ref="U91:U102" si="92">S91*T91</f>
        <v>0.000108255304456842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0.0149082553044568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38.4916666666667</v>
      </c>
      <c r="AU91" s="1">
        <f t="shared" ref="AU91:AU102" si="98">AT91*10000*AS91*0.67*AR91*AQ91</f>
        <v>3794.61651109712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-4.59374193548387</v>
      </c>
      <c r="E92" s="12">
        <f t="shared" ref="E92:E103" si="99">D91</f>
        <v>-3.6</v>
      </c>
      <c r="F92" s="9" t="s">
        <v>109</v>
      </c>
      <c r="G92" s="6">
        <v>2</v>
      </c>
      <c r="H92" s="11">
        <f t="shared" si="83"/>
        <v>-4.59374193548387</v>
      </c>
      <c r="I92" s="11">
        <f t="shared" si="84"/>
        <v>268.556258064516</v>
      </c>
      <c r="J92" s="11">
        <f t="shared" si="85"/>
        <v>0.00947108220296633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0.151018125728564</v>
      </c>
      <c r="P92" s="11">
        <f t="shared" si="88"/>
        <v>0.00143030508291313</v>
      </c>
      <c r="Q92" s="15">
        <f t="shared" si="89"/>
        <v>0.000185939660778707</v>
      </c>
      <c r="R92" s="11">
        <f t="shared" si="90"/>
        <v>0.0098696</v>
      </c>
      <c r="S92" s="16">
        <f t="shared" si="91"/>
        <v>0.0188396349171909</v>
      </c>
      <c r="T92" s="3">
        <v>0.01</v>
      </c>
      <c r="U92" s="17">
        <f t="shared" si="92"/>
        <v>0.000188396349171909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0.0149883963491719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38.4916666666667</v>
      </c>
      <c r="AU92" s="1">
        <f t="shared" si="98"/>
        <v>3815.01490952014</v>
      </c>
    </row>
    <row r="93" s="1" customFormat="1" spans="1:47">
      <c r="A93" s="6" t="s">
        <v>72</v>
      </c>
      <c r="B93" s="6">
        <v>0.13</v>
      </c>
      <c r="C93" s="9">
        <v>2</v>
      </c>
      <c r="D93" s="10">
        <v>-0.0190689655172414</v>
      </c>
      <c r="E93" s="12">
        <f t="shared" si="99"/>
        <v>-4.59374193548387</v>
      </c>
      <c r="F93" s="9" t="s">
        <v>109</v>
      </c>
      <c r="G93" s="6">
        <v>3</v>
      </c>
      <c r="H93" s="11">
        <f t="shared" si="83"/>
        <v>-0.0190689655172414</v>
      </c>
      <c r="I93" s="11">
        <f t="shared" si="84"/>
        <v>273.130931034483</v>
      </c>
      <c r="J93" s="11">
        <f t="shared" si="85"/>
        <v>0.01738305982472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0.225507820645651</v>
      </c>
      <c r="P93" s="11">
        <f t="shared" si="88"/>
        <v>0.00392001593722557</v>
      </c>
      <c r="Q93" s="15">
        <f t="shared" si="89"/>
        <v>0.000509602071839324</v>
      </c>
      <c r="R93" s="11">
        <f t="shared" si="90"/>
        <v>0.0098696</v>
      </c>
      <c r="S93" s="16">
        <f t="shared" si="91"/>
        <v>0.0516335081299469</v>
      </c>
      <c r="T93" s="3">
        <v>0.01</v>
      </c>
      <c r="U93" s="17">
        <f t="shared" si="92"/>
        <v>0.000516335081299469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0.0153163350812995</v>
      </c>
      <c r="AR93" s="24">
        <f t="shared" si="96"/>
        <v>7.592</v>
      </c>
      <c r="AS93" s="1">
        <f t="shared" si="97"/>
        <v>0.13</v>
      </c>
      <c r="AT93" s="2">
        <f t="shared" si="101"/>
        <v>38.4916666666667</v>
      </c>
      <c r="AU93" s="1">
        <f t="shared" si="98"/>
        <v>3898.48555730194</v>
      </c>
    </row>
    <row r="94" s="1" customFormat="1" spans="1:47">
      <c r="A94" s="6"/>
      <c r="B94" s="6"/>
      <c r="C94" s="9">
        <v>3</v>
      </c>
      <c r="D94" s="10">
        <v>6.41090322580645</v>
      </c>
      <c r="E94" s="12">
        <f t="shared" si="99"/>
        <v>-0.0190689655172414</v>
      </c>
      <c r="F94" s="9" t="s">
        <v>109</v>
      </c>
      <c r="G94" s="6">
        <v>4</v>
      </c>
      <c r="H94" s="11">
        <f t="shared" si="83"/>
        <v>6.41090322580645</v>
      </c>
      <c r="I94" s="11">
        <f t="shared" si="84"/>
        <v>279.560903225806</v>
      </c>
      <c r="J94" s="11">
        <f t="shared" si="85"/>
        <v>0.0394655286238829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0.297507804708425</v>
      </c>
      <c r="P94" s="11">
        <f t="shared" si="88"/>
        <v>0.0117413027825489</v>
      </c>
      <c r="Q94" s="15">
        <f t="shared" si="89"/>
        <v>0.00152636936173136</v>
      </c>
      <c r="R94" s="11">
        <f t="shared" si="90"/>
        <v>0.0098696</v>
      </c>
      <c r="S94" s="16">
        <f t="shared" si="91"/>
        <v>0.154653619369717</v>
      </c>
      <c r="T94" s="3">
        <v>0.01</v>
      </c>
      <c r="U94" s="17">
        <f t="shared" si="92"/>
        <v>0.00154653619369717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0.0163465361936972</v>
      </c>
      <c r="AR94" s="24">
        <f t="shared" si="96"/>
        <v>7.592</v>
      </c>
      <c r="AS94" s="1">
        <f t="shared" si="97"/>
        <v>0.13</v>
      </c>
      <c r="AT94" s="2">
        <f t="shared" si="101"/>
        <v>38.4916666666667</v>
      </c>
      <c r="AU94" s="1">
        <f t="shared" si="98"/>
        <v>4160.70391022257</v>
      </c>
    </row>
    <row r="95" s="1" customFormat="1" spans="1:47">
      <c r="A95" s="6"/>
      <c r="B95" s="6"/>
      <c r="C95" s="9">
        <v>4</v>
      </c>
      <c r="D95" s="10">
        <v>10.4516</v>
      </c>
      <c r="E95" s="12">
        <f t="shared" si="99"/>
        <v>6.41090322580645</v>
      </c>
      <c r="F95" s="9" t="s">
        <v>109</v>
      </c>
      <c r="G95" s="6">
        <v>5</v>
      </c>
      <c r="H95" s="11">
        <f t="shared" si="83"/>
        <v>10.4516</v>
      </c>
      <c r="I95" s="11">
        <f t="shared" si="84"/>
        <v>283.6016</v>
      </c>
      <c r="J95" s="11">
        <f t="shared" si="85"/>
        <v>0.0648231019330523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0.271478176829582</v>
      </c>
      <c r="O95" s="11">
        <f t="shared" si="100"/>
        <v>0.0902083250962938</v>
      </c>
      <c r="P95" s="11">
        <f t="shared" si="88"/>
        <v>0.00584758345292697</v>
      </c>
      <c r="Q95" s="15">
        <f t="shared" si="89"/>
        <v>0.000760185848880506</v>
      </c>
      <c r="R95" s="11">
        <f t="shared" si="90"/>
        <v>0.0098696</v>
      </c>
      <c r="S95" s="16">
        <f t="shared" si="91"/>
        <v>0.0770229643430845</v>
      </c>
      <c r="T95" s="3">
        <v>0.01</v>
      </c>
      <c r="U95" s="17">
        <f t="shared" si="92"/>
        <v>0.000770229643430845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0.0278702296434308</v>
      </c>
      <c r="AR95" s="24">
        <f t="shared" si="96"/>
        <v>7.592</v>
      </c>
      <c r="AS95" s="1">
        <f t="shared" si="97"/>
        <v>0.13</v>
      </c>
      <c r="AT95" s="2">
        <f t="shared" si="101"/>
        <v>38.4916666666667</v>
      </c>
      <c r="AU95" s="1">
        <f t="shared" si="98"/>
        <v>7093.84374048216</v>
      </c>
    </row>
    <row r="96" s="1" customFormat="1" spans="1:47">
      <c r="A96" s="6"/>
      <c r="B96" s="6"/>
      <c r="C96" s="9">
        <v>5</v>
      </c>
      <c r="D96" s="10">
        <v>17.7849677419355</v>
      </c>
      <c r="E96" s="12">
        <f t="shared" si="99"/>
        <v>10.4516</v>
      </c>
      <c r="F96" s="9" t="s">
        <v>111</v>
      </c>
      <c r="G96" s="6">
        <v>6</v>
      </c>
      <c r="H96" s="11">
        <f t="shared" si="83"/>
        <v>17.7849677419355</v>
      </c>
      <c r="I96" s="11">
        <f t="shared" si="84"/>
        <v>290.934967741935</v>
      </c>
      <c r="J96" s="11">
        <f t="shared" si="85"/>
        <v>0.154016161877737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0.160280741643367</v>
      </c>
      <c r="P96" s="11">
        <f t="shared" si="88"/>
        <v>0.0246858246508285</v>
      </c>
      <c r="Q96" s="15">
        <f t="shared" si="89"/>
        <v>0.0032091572046077</v>
      </c>
      <c r="R96" s="11">
        <f t="shared" si="90"/>
        <v>0.0098696</v>
      </c>
      <c r="S96" s="16">
        <f t="shared" si="91"/>
        <v>0.325155751459806</v>
      </c>
      <c r="T96" s="3">
        <v>0.01</v>
      </c>
      <c r="U96" s="17">
        <f t="shared" si="92"/>
        <v>0.00325155751459806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0.0303515575145981</v>
      </c>
      <c r="AR96" s="24">
        <f t="shared" si="96"/>
        <v>7.592</v>
      </c>
      <c r="AS96" s="1">
        <f t="shared" si="97"/>
        <v>0.13</v>
      </c>
      <c r="AT96" s="2">
        <f t="shared" si="101"/>
        <v>38.4916666666667</v>
      </c>
      <c r="AU96" s="1">
        <f t="shared" si="98"/>
        <v>7725.41916745797</v>
      </c>
    </row>
    <row r="97" s="1" customFormat="1" spans="1:47">
      <c r="A97" s="6"/>
      <c r="B97" s="6"/>
      <c r="C97" s="9">
        <v>6</v>
      </c>
      <c r="D97" s="10">
        <v>21.5246666666667</v>
      </c>
      <c r="E97" s="12">
        <f t="shared" si="99"/>
        <v>17.7849677419355</v>
      </c>
      <c r="F97" s="9" t="s">
        <v>109</v>
      </c>
      <c r="G97" s="6">
        <v>7</v>
      </c>
      <c r="H97" s="11">
        <f t="shared" si="83"/>
        <v>21.5246666666667</v>
      </c>
      <c r="I97" s="11">
        <f t="shared" si="84"/>
        <v>294.674666666667</v>
      </c>
      <c r="J97" s="11">
        <f t="shared" si="85"/>
        <v>0.235518218315337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0.211514916992538</v>
      </c>
      <c r="P97" s="11">
        <f t="shared" si="88"/>
        <v>0.049815616397199</v>
      </c>
      <c r="Q97" s="15">
        <f t="shared" si="89"/>
        <v>0.00647603013163587</v>
      </c>
      <c r="R97" s="11">
        <f t="shared" si="90"/>
        <v>0.0098696</v>
      </c>
      <c r="S97" s="16">
        <f t="shared" si="91"/>
        <v>0.65615933083771</v>
      </c>
      <c r="T97" s="3">
        <v>0.01</v>
      </c>
      <c r="U97" s="17">
        <f t="shared" si="92"/>
        <v>0.0065615933083771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0.0336615933083771</v>
      </c>
      <c r="AR97" s="24">
        <f t="shared" si="96"/>
        <v>7.592</v>
      </c>
      <c r="AS97" s="1">
        <f t="shared" si="97"/>
        <v>0.13</v>
      </c>
      <c r="AT97" s="2">
        <f t="shared" si="101"/>
        <v>38.4916666666667</v>
      </c>
      <c r="AU97" s="1">
        <f t="shared" si="98"/>
        <v>8567.92663857979</v>
      </c>
    </row>
    <row r="98" s="1" customFormat="1" spans="1:47">
      <c r="A98" s="6"/>
      <c r="B98" s="6"/>
      <c r="C98" s="9">
        <v>7</v>
      </c>
      <c r="D98" s="10">
        <v>21.4731612903226</v>
      </c>
      <c r="E98" s="12">
        <f t="shared" si="99"/>
        <v>21.5246666666667</v>
      </c>
      <c r="F98" s="9" t="s">
        <v>109</v>
      </c>
      <c r="G98" s="6">
        <v>8</v>
      </c>
      <c r="H98" s="11">
        <f t="shared" si="83"/>
        <v>21.4731612903226</v>
      </c>
      <c r="I98" s="11">
        <f t="shared" si="84"/>
        <v>294.623161290323</v>
      </c>
      <c r="J98" s="11">
        <f t="shared" si="85"/>
        <v>0.234161688258149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0.237619300595339</v>
      </c>
      <c r="P98" s="11">
        <f t="shared" si="88"/>
        <v>0.0556413365901252</v>
      </c>
      <c r="Q98" s="15">
        <f t="shared" si="89"/>
        <v>0.00723337375671627</v>
      </c>
      <c r="R98" s="11">
        <f t="shared" si="90"/>
        <v>0.0098696</v>
      </c>
      <c r="S98" s="16">
        <f t="shared" si="91"/>
        <v>0.732894317572776</v>
      </c>
      <c r="T98" s="3">
        <v>0.01</v>
      </c>
      <c r="U98" s="17">
        <f t="shared" si="92"/>
        <v>0.00732894317572776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0.0344289431757278</v>
      </c>
      <c r="AR98" s="24">
        <f t="shared" si="96"/>
        <v>7.592</v>
      </c>
      <c r="AS98" s="1">
        <f t="shared" si="97"/>
        <v>0.13</v>
      </c>
      <c r="AT98" s="2">
        <f t="shared" si="101"/>
        <v>38.4916666666667</v>
      </c>
      <c r="AU98" s="1">
        <f t="shared" si="98"/>
        <v>8763.24114165021</v>
      </c>
    </row>
    <row r="99" s="1" customFormat="1" spans="1:47">
      <c r="A99" s="6"/>
      <c r="B99" s="6"/>
      <c r="C99" s="9">
        <v>8</v>
      </c>
      <c r="D99" s="10">
        <v>21.0889032258065</v>
      </c>
      <c r="E99" s="12">
        <f t="shared" si="99"/>
        <v>21.4731612903226</v>
      </c>
      <c r="F99" s="9" t="s">
        <v>109</v>
      </c>
      <c r="G99" s="6">
        <v>9</v>
      </c>
      <c r="H99" s="11">
        <f t="shared" si="83"/>
        <v>21.0889032258065</v>
      </c>
      <c r="I99" s="11">
        <f t="shared" si="84"/>
        <v>294.238903225806</v>
      </c>
      <c r="J99" s="11">
        <f t="shared" si="85"/>
        <v>0.224270477458476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0.257897964005214</v>
      </c>
      <c r="P99" s="11">
        <f t="shared" si="88"/>
        <v>0.0578388995230183</v>
      </c>
      <c r="Q99" s="15">
        <f t="shared" si="89"/>
        <v>0.00751905693799238</v>
      </c>
      <c r="R99" s="11">
        <f t="shared" si="90"/>
        <v>0.0098696</v>
      </c>
      <c r="S99" s="16">
        <f t="shared" si="91"/>
        <v>0.761840088553982</v>
      </c>
      <c r="T99" s="3">
        <v>0.01</v>
      </c>
      <c r="U99" s="17">
        <f t="shared" si="92"/>
        <v>0.00761840088553982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0.0224184008855398</v>
      </c>
      <c r="AR99" s="24">
        <f t="shared" si="96"/>
        <v>7.592</v>
      </c>
      <c r="AS99" s="1">
        <f t="shared" si="97"/>
        <v>0.13</v>
      </c>
      <c r="AT99" s="2">
        <f t="shared" si="101"/>
        <v>38.4916666666667</v>
      </c>
      <c r="AU99" s="1">
        <f t="shared" si="98"/>
        <v>5706.1830787961</v>
      </c>
    </row>
    <row r="100" s="1" customFormat="1" spans="1:47">
      <c r="A100" s="6"/>
      <c r="B100" s="6"/>
      <c r="C100" s="9">
        <v>9</v>
      </c>
      <c r="D100" s="10">
        <v>16.6093333333333</v>
      </c>
      <c r="E100" s="12">
        <f t="shared" si="99"/>
        <v>21.0889032258065</v>
      </c>
      <c r="F100" s="9" t="s">
        <v>109</v>
      </c>
      <c r="G100" s="6">
        <v>10</v>
      </c>
      <c r="H100" s="11">
        <f t="shared" si="83"/>
        <v>16.6093333333333</v>
      </c>
      <c r="I100" s="11">
        <f t="shared" si="84"/>
        <v>289.759333333333</v>
      </c>
      <c r="J100" s="11">
        <f t="shared" si="85"/>
        <v>0.134460656218763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0.275979064482196</v>
      </c>
      <c r="P100" s="11">
        <f t="shared" si="88"/>
        <v>0.0371083261129162</v>
      </c>
      <c r="Q100" s="15">
        <f t="shared" si="89"/>
        <v>0.00482408239467911</v>
      </c>
      <c r="R100" s="11">
        <f t="shared" si="90"/>
        <v>0.0098696</v>
      </c>
      <c r="S100" s="16">
        <f t="shared" si="91"/>
        <v>0.488781956176452</v>
      </c>
      <c r="T100" s="3">
        <v>0.01</v>
      </c>
      <c r="U100" s="17">
        <f t="shared" si="92"/>
        <v>0.00488781956176452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0.0196878195617645</v>
      </c>
      <c r="AR100" s="24">
        <f t="shared" si="96"/>
        <v>7.592</v>
      </c>
      <c r="AS100" s="1">
        <f t="shared" si="97"/>
        <v>0.13</v>
      </c>
      <c r="AT100" s="2">
        <f t="shared" si="101"/>
        <v>38.4916666666667</v>
      </c>
      <c r="AU100" s="1">
        <f t="shared" si="98"/>
        <v>5011.16486476044</v>
      </c>
    </row>
    <row r="101" s="1" customFormat="1" spans="1:47">
      <c r="A101" s="6"/>
      <c r="B101" s="6"/>
      <c r="C101" s="9">
        <v>10</v>
      </c>
      <c r="D101" s="10">
        <v>8.85132258064516</v>
      </c>
      <c r="E101" s="12">
        <f t="shared" si="99"/>
        <v>16.6093333333333</v>
      </c>
      <c r="F101" s="9" t="s">
        <v>109</v>
      </c>
      <c r="G101" s="6">
        <v>11</v>
      </c>
      <c r="H101" s="11">
        <f t="shared" si="83"/>
        <v>8.85132258064516</v>
      </c>
      <c r="I101" s="11">
        <f t="shared" si="84"/>
        <v>282.001322580645</v>
      </c>
      <c r="J101" s="11">
        <f t="shared" si="85"/>
        <v>0.0533478736055519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0.226927201450816</v>
      </c>
      <c r="O101" s="11">
        <f t="shared" si="100"/>
        <v>0.087863536918464</v>
      </c>
      <c r="P101" s="11">
        <f t="shared" si="88"/>
        <v>0.00468733286206296</v>
      </c>
      <c r="Q101" s="15">
        <f t="shared" si="89"/>
        <v>0.000609353272068185</v>
      </c>
      <c r="R101" s="11">
        <f t="shared" si="90"/>
        <v>0.0098696</v>
      </c>
      <c r="S101" s="16">
        <f t="shared" si="91"/>
        <v>0.0617404223137903</v>
      </c>
      <c r="T101" s="3">
        <v>0.01</v>
      </c>
      <c r="U101" s="17">
        <f t="shared" si="92"/>
        <v>0.000617404223137903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0.0154174042231379</v>
      </c>
      <c r="AR101" s="24">
        <f t="shared" si="96"/>
        <v>7.592</v>
      </c>
      <c r="AS101" s="1">
        <f t="shared" si="97"/>
        <v>0.13</v>
      </c>
      <c r="AT101" s="2">
        <f t="shared" si="101"/>
        <v>38.4916666666667</v>
      </c>
      <c r="AU101" s="1">
        <f t="shared" si="98"/>
        <v>3924.21080995897</v>
      </c>
    </row>
    <row r="102" s="1" customFormat="1" spans="1:48">
      <c r="A102" s="6"/>
      <c r="B102" s="6"/>
      <c r="C102" s="9">
        <v>11</v>
      </c>
      <c r="D102" s="10">
        <v>2.8703</v>
      </c>
      <c r="E102" s="12">
        <f t="shared" si="99"/>
        <v>8.85132258064516</v>
      </c>
      <c r="F102" s="9" t="s">
        <v>111</v>
      </c>
      <c r="G102" s="6">
        <v>12</v>
      </c>
      <c r="H102" s="11">
        <f t="shared" si="83"/>
        <v>2.8703</v>
      </c>
      <c r="I102" s="11">
        <f t="shared" si="84"/>
        <v>276.0203</v>
      </c>
      <c r="J102" s="11">
        <f t="shared" si="85"/>
        <v>0.0252459633720109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0.159096204056401</v>
      </c>
      <c r="P102" s="11">
        <f t="shared" si="88"/>
        <v>0.00401653694023387</v>
      </c>
      <c r="Q102" s="15">
        <f t="shared" si="89"/>
        <v>0.000522149802230403</v>
      </c>
      <c r="R102" s="11">
        <f t="shared" si="90"/>
        <v>0.0098696</v>
      </c>
      <c r="S102" s="16">
        <f t="shared" si="91"/>
        <v>0.0529048595921215</v>
      </c>
      <c r="T102" s="3">
        <v>0.01</v>
      </c>
      <c r="U102" s="17">
        <f t="shared" si="92"/>
        <v>0.000529048595921215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0.0153290485959212</v>
      </c>
      <c r="AR102" s="24">
        <f t="shared" si="96"/>
        <v>7.592</v>
      </c>
      <c r="AS102" s="1">
        <f t="shared" si="97"/>
        <v>0.13</v>
      </c>
      <c r="AT102" s="2">
        <f t="shared" si="101"/>
        <v>38.4916666666667</v>
      </c>
      <c r="AU102" s="1">
        <f t="shared" si="98"/>
        <v>3901.72154377471</v>
      </c>
      <c r="AV102" s="1">
        <f>SUM(AU91:AU102)</f>
        <v>66362.5318736021</v>
      </c>
    </row>
    <row r="103" s="1" customFormat="1" spans="1:46">
      <c r="A103" s="6"/>
      <c r="B103" s="6"/>
      <c r="C103" s="9">
        <v>12</v>
      </c>
      <c r="D103" s="10">
        <v>-6.49448387096774</v>
      </c>
      <c r="E103" s="12">
        <f t="shared" si="99"/>
        <v>2.8703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51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</row>
    <row r="106" s="1" customFormat="1" spans="1:5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5"/>
    </row>
    <row r="107" s="1" customFormat="1" spans="1:52">
      <c r="A107" s="6" t="s">
        <v>107</v>
      </c>
      <c r="B107" s="6">
        <f>F9</f>
        <v>122.786</v>
      </c>
      <c r="C107" s="9" t="s">
        <v>108</v>
      </c>
      <c r="D107" s="29">
        <v>-3.6</v>
      </c>
      <c r="E107" s="9"/>
      <c r="F107" s="9"/>
      <c r="G107" s="6">
        <v>1</v>
      </c>
      <c r="H107" s="11">
        <f t="shared" ref="H107:H118" si="102">E108</f>
        <v>-3.6</v>
      </c>
      <c r="I107" s="11">
        <f t="shared" ref="I107:I118" si="103">H107+273.15</f>
        <v>269.55</v>
      </c>
      <c r="J107" s="11">
        <f t="shared" ref="J107:J118" si="104">EXP(($C$18*(I107-$C$16))/($C$19*I107*$C$16))</f>
        <v>0.0108255304456842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0.029907530579335</v>
      </c>
      <c r="Q107" s="15">
        <f t="shared" ref="Q107:Q118" si="108">P107*$B$109</f>
        <v>0.00867318386800715</v>
      </c>
      <c r="R107" s="11">
        <f t="shared" ref="R107:R118" si="109">L107*$B$109</f>
        <v>0.80117865</v>
      </c>
      <c r="S107" s="16">
        <f t="shared" ref="S107:S118" si="110">Q107/R107</f>
        <v>0.0108255304456842</v>
      </c>
      <c r="T107" s="3">
        <v>0.27</v>
      </c>
      <c r="U107" s="17">
        <f t="shared" ref="U107:U118" si="111">S107*T107</f>
        <v>0.00292289322033473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0.226967918152711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81.5958333333333</v>
      </c>
      <c r="AF107" s="1">
        <f t="shared" ref="AF107:AF118" si="116">AE107*10000*AC107*AB107</f>
        <v>1894960.06471905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5"/>
    </row>
    <row r="108" s="1" customFormat="1" spans="1:52">
      <c r="A108" s="6" t="s">
        <v>110</v>
      </c>
      <c r="B108" s="6">
        <v>27</v>
      </c>
      <c r="C108" s="9">
        <v>1</v>
      </c>
      <c r="D108" s="10">
        <v>-4.59374193548387</v>
      </c>
      <c r="E108" s="12">
        <f t="shared" ref="E108:E119" si="117">D107</f>
        <v>-3.6</v>
      </c>
      <c r="F108" s="9" t="s">
        <v>109</v>
      </c>
      <c r="G108" s="6">
        <v>2</v>
      </c>
      <c r="H108" s="11">
        <f t="shared" si="102"/>
        <v>-4.59374193548387</v>
      </c>
      <c r="I108" s="11">
        <f t="shared" si="103"/>
        <v>268.556258064516</v>
      </c>
      <c r="J108" s="11">
        <f t="shared" si="104"/>
        <v>0.00947108220296633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5.49546246942066</v>
      </c>
      <c r="P108" s="11">
        <f t="shared" si="107"/>
        <v>0.0520479767911995</v>
      </c>
      <c r="Q108" s="15">
        <f t="shared" si="108"/>
        <v>0.0150939132694478</v>
      </c>
      <c r="R108" s="11">
        <f t="shared" si="109"/>
        <v>0.80117865</v>
      </c>
      <c r="S108" s="16">
        <f t="shared" si="110"/>
        <v>0.0188396349171909</v>
      </c>
      <c r="T108" s="3">
        <v>0.27</v>
      </c>
      <c r="U108" s="17">
        <f t="shared" si="111"/>
        <v>0.00508670142764154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0.227388346087391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81.5958333333333</v>
      </c>
      <c r="AF108" s="1">
        <f t="shared" si="116"/>
        <v>1898470.22665204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5"/>
    </row>
    <row r="109" s="1" customFormat="1" spans="1:52">
      <c r="A109" s="6" t="s">
        <v>72</v>
      </c>
      <c r="B109" s="6">
        <v>0.29</v>
      </c>
      <c r="C109" s="9">
        <v>2</v>
      </c>
      <c r="D109" s="10">
        <v>-0.0190689655172414</v>
      </c>
      <c r="E109" s="12">
        <f t="shared" si="117"/>
        <v>-4.59374193548387</v>
      </c>
      <c r="F109" s="9" t="s">
        <v>109</v>
      </c>
      <c r="G109" s="6">
        <v>3</v>
      </c>
      <c r="H109" s="11">
        <f t="shared" si="102"/>
        <v>-0.0190689655172414</v>
      </c>
      <c r="I109" s="11">
        <f t="shared" si="103"/>
        <v>273.130931034483</v>
      </c>
      <c r="J109" s="11">
        <f t="shared" si="104"/>
        <v>0.01738305982472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8.20609949262947</v>
      </c>
      <c r="P109" s="11">
        <f t="shared" si="107"/>
        <v>0.142647118407982</v>
      </c>
      <c r="Q109" s="15">
        <f t="shared" si="108"/>
        <v>0.0413676643383149</v>
      </c>
      <c r="R109" s="11">
        <f t="shared" si="109"/>
        <v>0.80117865</v>
      </c>
      <c r="S109" s="16">
        <f t="shared" si="110"/>
        <v>0.0516335081299469</v>
      </c>
      <c r="T109" s="3">
        <v>0.27</v>
      </c>
      <c r="U109" s="17">
        <f t="shared" si="111"/>
        <v>0.0139410471950857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0.229108745470005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81.5958333333333</v>
      </c>
      <c r="AF109" s="1">
        <f t="shared" si="116"/>
        <v>1912833.87836087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5"/>
    </row>
    <row r="110" s="1" customFormat="1" spans="1:52">
      <c r="A110" s="6"/>
      <c r="B110" s="6"/>
      <c r="C110" s="9">
        <v>3</v>
      </c>
      <c r="D110" s="10">
        <v>6.41090322580645</v>
      </c>
      <c r="E110" s="12">
        <f t="shared" si="117"/>
        <v>-0.0190689655172414</v>
      </c>
      <c r="F110" s="9" t="s">
        <v>109</v>
      </c>
      <c r="G110" s="6">
        <v>4</v>
      </c>
      <c r="H110" s="11">
        <f t="shared" si="102"/>
        <v>6.41090322580645</v>
      </c>
      <c r="I110" s="11">
        <f t="shared" si="103"/>
        <v>279.560903225806</v>
      </c>
      <c r="J110" s="11">
        <f t="shared" si="104"/>
        <v>0.0394655286238829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10.8261373742215</v>
      </c>
      <c r="P110" s="11">
        <f t="shared" si="107"/>
        <v>0.427259234428426</v>
      </c>
      <c r="Q110" s="15">
        <f t="shared" si="108"/>
        <v>0.123905177984244</v>
      </c>
      <c r="R110" s="11">
        <f t="shared" si="109"/>
        <v>0.80117865</v>
      </c>
      <c r="S110" s="16">
        <f t="shared" si="110"/>
        <v>0.154653619369717</v>
      </c>
      <c r="T110" s="3">
        <v>0.27</v>
      </c>
      <c r="U110" s="17">
        <f t="shared" si="111"/>
        <v>0.0417564772298235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0.234513283525755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81.5958333333333</v>
      </c>
      <c r="AF110" s="1">
        <f t="shared" si="116"/>
        <v>1957956.48364911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5"/>
    </row>
    <row r="111" s="1" customFormat="1" spans="1:52">
      <c r="A111" s="6"/>
      <c r="B111" s="6"/>
      <c r="C111" s="9">
        <v>4</v>
      </c>
      <c r="D111" s="10">
        <v>10.4516</v>
      </c>
      <c r="E111" s="12">
        <f t="shared" si="117"/>
        <v>6.41090322580645</v>
      </c>
      <c r="F111" s="9" t="s">
        <v>109</v>
      </c>
      <c r="G111" s="6">
        <v>5</v>
      </c>
      <c r="H111" s="11">
        <f t="shared" si="102"/>
        <v>10.4516</v>
      </c>
      <c r="I111" s="11">
        <f t="shared" si="103"/>
        <v>283.6016</v>
      </c>
      <c r="J111" s="11">
        <f t="shared" si="104"/>
        <v>0.0648231019330523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9.8789342328034</v>
      </c>
      <c r="O111" s="11">
        <f t="shared" si="118"/>
        <v>3.28262890698965</v>
      </c>
      <c r="P111" s="11">
        <f t="shared" si="107"/>
        <v>0.212790188246174</v>
      </c>
      <c r="Q111" s="15">
        <f t="shared" si="108"/>
        <v>0.0617091545913905</v>
      </c>
      <c r="R111" s="11">
        <f t="shared" si="109"/>
        <v>0.80117865</v>
      </c>
      <c r="S111" s="16">
        <f t="shared" si="110"/>
        <v>0.0770229643430844</v>
      </c>
      <c r="T111" s="3">
        <v>0.27</v>
      </c>
      <c r="U111" s="17">
        <f t="shared" si="111"/>
        <v>0.0207962003726328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0.279240701732403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81.5958333333333</v>
      </c>
      <c r="AF111" s="1">
        <f t="shared" si="116"/>
        <v>2331386.66703987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5"/>
    </row>
    <row r="112" s="1" customFormat="1" spans="1:52">
      <c r="A112" s="6"/>
      <c r="B112" s="6"/>
      <c r="C112" s="9">
        <v>5</v>
      </c>
      <c r="D112" s="10">
        <v>17.7849677419355</v>
      </c>
      <c r="E112" s="12">
        <f t="shared" si="117"/>
        <v>10.4516</v>
      </c>
      <c r="F112" s="9" t="s">
        <v>111</v>
      </c>
      <c r="G112" s="6">
        <v>6</v>
      </c>
      <c r="H112" s="11">
        <f t="shared" si="102"/>
        <v>17.7849677419355</v>
      </c>
      <c r="I112" s="11">
        <f t="shared" si="103"/>
        <v>290.934967741935</v>
      </c>
      <c r="J112" s="11">
        <f t="shared" si="104"/>
        <v>0.154016161877737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5.83252371874348</v>
      </c>
      <c r="P112" s="11">
        <f t="shared" si="107"/>
        <v>0.898302917221734</v>
      </c>
      <c r="Q112" s="15">
        <f t="shared" si="108"/>
        <v>0.260507845994303</v>
      </c>
      <c r="R112" s="11">
        <f t="shared" si="109"/>
        <v>0.80117865</v>
      </c>
      <c r="S112" s="16">
        <f t="shared" si="110"/>
        <v>0.325155751459806</v>
      </c>
      <c r="T112" s="3">
        <v>0.27</v>
      </c>
      <c r="U112" s="17">
        <f t="shared" si="111"/>
        <v>0.0877920528941476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0.292257995877333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81.5958333333333</v>
      </c>
      <c r="AF112" s="1">
        <f t="shared" si="116"/>
        <v>2440068.33780687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5"/>
    </row>
    <row r="113" s="1" customFormat="1" spans="1:52">
      <c r="A113" s="6"/>
      <c r="B113" s="6"/>
      <c r="C113" s="9">
        <v>6</v>
      </c>
      <c r="D113" s="10">
        <v>21.5246666666667</v>
      </c>
      <c r="E113" s="12">
        <f t="shared" si="117"/>
        <v>17.7849677419355</v>
      </c>
      <c r="F113" s="9" t="s">
        <v>109</v>
      </c>
      <c r="G113" s="6">
        <v>7</v>
      </c>
      <c r="H113" s="11">
        <f t="shared" si="102"/>
        <v>21.5246666666667</v>
      </c>
      <c r="I113" s="11">
        <f t="shared" si="103"/>
        <v>294.674666666667</v>
      </c>
      <c r="J113" s="11">
        <f t="shared" si="104"/>
        <v>0.235518218315337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7.69690580152174</v>
      </c>
      <c r="P113" s="11">
        <f t="shared" si="107"/>
        <v>1.81276154091538</v>
      </c>
      <c r="Q113" s="15">
        <f t="shared" si="108"/>
        <v>0.52570084686546</v>
      </c>
      <c r="R113" s="11">
        <f t="shared" si="109"/>
        <v>0.80117865</v>
      </c>
      <c r="S113" s="16">
        <f t="shared" si="110"/>
        <v>0.65615933083771</v>
      </c>
      <c r="T113" s="3">
        <v>0.27</v>
      </c>
      <c r="U113" s="17">
        <f t="shared" si="111"/>
        <v>0.177163019326182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0.309622774655077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81.5958333333333</v>
      </c>
      <c r="AF113" s="1">
        <f t="shared" si="116"/>
        <v>2585047.25193854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5"/>
    </row>
    <row r="114" s="1" customFormat="1" spans="1:52">
      <c r="A114" s="6"/>
      <c r="B114" s="6"/>
      <c r="C114" s="9">
        <v>7</v>
      </c>
      <c r="D114" s="10">
        <v>21.4731612903226</v>
      </c>
      <c r="E114" s="12">
        <f t="shared" si="117"/>
        <v>21.5246666666667</v>
      </c>
      <c r="F114" s="9" t="s">
        <v>109</v>
      </c>
      <c r="G114" s="6">
        <v>8</v>
      </c>
      <c r="H114" s="11">
        <f t="shared" si="102"/>
        <v>21.4731612903226</v>
      </c>
      <c r="I114" s="11">
        <f t="shared" si="103"/>
        <v>294.623161290323</v>
      </c>
      <c r="J114" s="11">
        <f t="shared" si="104"/>
        <v>0.234161688258149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8.64682926060636</v>
      </c>
      <c r="P114" s="11">
        <f t="shared" si="107"/>
        <v>2.02475613774355</v>
      </c>
      <c r="Q114" s="15">
        <f t="shared" si="108"/>
        <v>0.587179279945628</v>
      </c>
      <c r="R114" s="11">
        <f t="shared" si="109"/>
        <v>0.80117865</v>
      </c>
      <c r="S114" s="16">
        <f t="shared" si="110"/>
        <v>0.732894317572776</v>
      </c>
      <c r="T114" s="3">
        <v>0.27</v>
      </c>
      <c r="U114" s="17">
        <f t="shared" si="111"/>
        <v>0.19788146574465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0.313648368794185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81.5958333333333</v>
      </c>
      <c r="AF114" s="1">
        <f t="shared" si="116"/>
        <v>2618657.02459921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5"/>
    </row>
    <row r="115" s="1" customFormat="1" spans="1:52">
      <c r="A115" s="6"/>
      <c r="B115" s="6"/>
      <c r="C115" s="9">
        <v>8</v>
      </c>
      <c r="D115" s="10">
        <v>21.0889032258065</v>
      </c>
      <c r="E115" s="12">
        <f t="shared" si="117"/>
        <v>21.4731612903226</v>
      </c>
      <c r="F115" s="9" t="s">
        <v>109</v>
      </c>
      <c r="G115" s="6">
        <v>9</v>
      </c>
      <c r="H115" s="11">
        <f t="shared" si="102"/>
        <v>21.0889032258065</v>
      </c>
      <c r="I115" s="11">
        <f t="shared" si="103"/>
        <v>294.238903225806</v>
      </c>
      <c r="J115" s="11">
        <f t="shared" si="104"/>
        <v>0.224270477458476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9.38475812286282</v>
      </c>
      <c r="P115" s="11">
        <f t="shared" si="107"/>
        <v>2.10472418504676</v>
      </c>
      <c r="Q115" s="15">
        <f t="shared" si="108"/>
        <v>0.610370013663559</v>
      </c>
      <c r="R115" s="11">
        <f t="shared" si="109"/>
        <v>0.80117865</v>
      </c>
      <c r="S115" s="16">
        <f t="shared" si="110"/>
        <v>0.761840088553982</v>
      </c>
      <c r="T115" s="3">
        <v>0.27</v>
      </c>
      <c r="U115" s="17">
        <f t="shared" si="111"/>
        <v>0.205696823909575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0.26636689288563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81.5958333333333</v>
      </c>
      <c r="AF115" s="1">
        <f t="shared" si="116"/>
        <v>2223902.95813504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5"/>
    </row>
    <row r="116" s="1" customFormat="1" spans="1:52">
      <c r="A116" s="6"/>
      <c r="B116" s="6"/>
      <c r="C116" s="9">
        <v>9</v>
      </c>
      <c r="D116" s="10">
        <v>16.6093333333333</v>
      </c>
      <c r="E116" s="12">
        <f t="shared" si="117"/>
        <v>21.0889032258065</v>
      </c>
      <c r="F116" s="9" t="s">
        <v>109</v>
      </c>
      <c r="G116" s="6">
        <v>10</v>
      </c>
      <c r="H116" s="11">
        <f t="shared" si="102"/>
        <v>16.6093333333333</v>
      </c>
      <c r="I116" s="11">
        <f t="shared" si="103"/>
        <v>289.759333333333</v>
      </c>
      <c r="J116" s="11">
        <f t="shared" si="104"/>
        <v>0.134460656218763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10.0427189378161</v>
      </c>
      <c r="P116" s="11">
        <f t="shared" si="107"/>
        <v>1.35035057859934</v>
      </c>
      <c r="Q116" s="15">
        <f t="shared" si="108"/>
        <v>0.391601667793809</v>
      </c>
      <c r="R116" s="11">
        <f t="shared" si="109"/>
        <v>0.80117865</v>
      </c>
      <c r="S116" s="16">
        <f t="shared" si="110"/>
        <v>0.488781956176452</v>
      </c>
      <c r="T116" s="3">
        <v>0.27</v>
      </c>
      <c r="U116" s="17">
        <f t="shared" si="111"/>
        <v>0.131971128167642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0.252041990202973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81.5958333333333</v>
      </c>
      <c r="AF116" s="1">
        <f t="shared" si="116"/>
        <v>2104304.03536412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5"/>
    </row>
    <row r="117" s="1" customFormat="1" spans="1:52">
      <c r="A117" s="6"/>
      <c r="B117" s="6"/>
      <c r="C117" s="9">
        <v>10</v>
      </c>
      <c r="D117" s="10">
        <v>8.85132258064516</v>
      </c>
      <c r="E117" s="12">
        <f t="shared" si="117"/>
        <v>16.6093333333333</v>
      </c>
      <c r="F117" s="9" t="s">
        <v>109</v>
      </c>
      <c r="G117" s="6">
        <v>11</v>
      </c>
      <c r="H117" s="11">
        <f t="shared" si="102"/>
        <v>8.85132258064516</v>
      </c>
      <c r="I117" s="11">
        <f t="shared" si="103"/>
        <v>282.001322580645</v>
      </c>
      <c r="J117" s="11">
        <f t="shared" si="104"/>
        <v>0.0533478736055519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8.25774994125588</v>
      </c>
      <c r="O117" s="11">
        <f t="shared" si="118"/>
        <v>3.19730341796084</v>
      </c>
      <c r="P117" s="11">
        <f t="shared" si="107"/>
        <v>0.170569338619974</v>
      </c>
      <c r="Q117" s="15">
        <f t="shared" si="108"/>
        <v>0.0494651081997924</v>
      </c>
      <c r="R117" s="11">
        <f t="shared" si="109"/>
        <v>0.80117865</v>
      </c>
      <c r="S117" s="16">
        <f t="shared" si="110"/>
        <v>0.0617404223137903</v>
      </c>
      <c r="T117" s="3">
        <v>0.27</v>
      </c>
      <c r="U117" s="17">
        <f t="shared" si="111"/>
        <v>0.0166699140247234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0.229638964295004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81.5958333333333</v>
      </c>
      <c r="AF117" s="1">
        <f t="shared" si="116"/>
        <v>1917260.68681517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5"/>
    </row>
    <row r="118" s="1" customFormat="1" spans="1:33">
      <c r="A118" s="6"/>
      <c r="B118" s="6"/>
      <c r="C118" s="9">
        <v>11</v>
      </c>
      <c r="D118" s="10">
        <v>2.8703</v>
      </c>
      <c r="E118" s="12">
        <f t="shared" si="117"/>
        <v>8.85132258064516</v>
      </c>
      <c r="F118" s="9" t="s">
        <v>111</v>
      </c>
      <c r="G118" s="6">
        <v>12</v>
      </c>
      <c r="H118" s="11">
        <f t="shared" si="102"/>
        <v>2.8703</v>
      </c>
      <c r="I118" s="11">
        <f t="shared" si="103"/>
        <v>276.0203</v>
      </c>
      <c r="J118" s="11">
        <f t="shared" si="104"/>
        <v>0.0252459633720109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5.78941907934086</v>
      </c>
      <c r="P118" s="11">
        <f t="shared" si="107"/>
        <v>0.14615946202226</v>
      </c>
      <c r="Q118" s="15">
        <f t="shared" si="108"/>
        <v>0.0423862439864555</v>
      </c>
      <c r="R118" s="11">
        <f t="shared" si="109"/>
        <v>0.80117865</v>
      </c>
      <c r="S118" s="16">
        <f t="shared" si="110"/>
        <v>0.0529048595921215</v>
      </c>
      <c r="T118" s="3">
        <v>0.27</v>
      </c>
      <c r="U118" s="17">
        <f t="shared" si="111"/>
        <v>0.0142843120898728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0.229175441839062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81.5958333333333</v>
      </c>
      <c r="AF118" s="1">
        <f t="shared" si="116"/>
        <v>1913390.72779075</v>
      </c>
      <c r="AG118" s="1">
        <f>SUM(AF107:AF118)</f>
        <v>25798238.3428706</v>
      </c>
    </row>
    <row r="119" s="1" customFormat="1" spans="1:46">
      <c r="A119" s="6"/>
      <c r="B119" s="6"/>
      <c r="C119" s="9">
        <v>12</v>
      </c>
      <c r="D119" s="10">
        <v>-6.49448387096774</v>
      </c>
      <c r="E119" s="12">
        <f t="shared" si="117"/>
        <v>2.8703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-3.6</v>
      </c>
      <c r="E123" s="9"/>
      <c r="F123" s="9"/>
      <c r="G123" s="6">
        <v>1</v>
      </c>
      <c r="H123" s="11">
        <f t="shared" ref="H123:H134" si="119">E124</f>
        <v>-3.6</v>
      </c>
      <c r="I123" s="11">
        <f t="shared" ref="I123:I134" si="120">H123+273.15</f>
        <v>269.55</v>
      </c>
      <c r="J123" s="11">
        <f t="shared" ref="J123:J134" si="121">EXP(($C$18*(I123-$C$16))/($C$19*I123*$C$16))</f>
        <v>0.0108255304456842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0.00564248297889951</v>
      </c>
      <c r="Q123" s="15">
        <f t="shared" ref="Q123:Q134" si="125">P123*$B$125</f>
        <v>0.00146704557451387</v>
      </c>
      <c r="R123" s="11">
        <f t="shared" ref="R123:R134" si="126">L123*$B$125</f>
        <v>0.1355172</v>
      </c>
      <c r="S123" s="16">
        <f t="shared" ref="S123:S134" si="127">Q123/R123</f>
        <v>0.0108255304456842</v>
      </c>
      <c r="T123" s="3">
        <v>0.01</v>
      </c>
      <c r="U123" s="17">
        <f t="shared" ref="U123:U134" si="128">S123*T123</f>
        <v>0.000108255304456842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0.00559825530445684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0.075</v>
      </c>
      <c r="AX123" s="1">
        <f t="shared" ref="AX123:AX134" si="134">AW123*10000*AV123*0.67*AU123*AT123</f>
        <v>38.1226591581932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-4.59374193548387</v>
      </c>
      <c r="E124" s="12">
        <f t="shared" ref="E124:E135" si="135">D123</f>
        <v>-3.6</v>
      </c>
      <c r="F124" s="9" t="s">
        <v>109</v>
      </c>
      <c r="G124" s="6">
        <v>2</v>
      </c>
      <c r="H124" s="11">
        <f t="shared" si="119"/>
        <v>-4.59374193548387</v>
      </c>
      <c r="I124" s="11">
        <f t="shared" si="120"/>
        <v>268.556258064516</v>
      </c>
      <c r="J124" s="11">
        <f t="shared" si="121"/>
        <v>0.00947108220296633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1.0367975170211</v>
      </c>
      <c r="P124" s="11">
        <f t="shared" si="124"/>
        <v>0.00981959451153823</v>
      </c>
      <c r="Q124" s="15">
        <f t="shared" si="125"/>
        <v>0.00255309457299994</v>
      </c>
      <c r="R124" s="11">
        <f t="shared" si="126"/>
        <v>0.1355172</v>
      </c>
      <c r="S124" s="16">
        <f t="shared" si="127"/>
        <v>0.0188396349171909</v>
      </c>
      <c r="T124" s="3">
        <v>0.01</v>
      </c>
      <c r="U124" s="17">
        <f t="shared" si="128"/>
        <v>0.000188396349171909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0.00567839634917191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0.075</v>
      </c>
      <c r="AX124" s="1">
        <f t="shared" si="134"/>
        <v>38.6683987799325</v>
      </c>
    </row>
    <row r="125" s="1" customFormat="1" spans="1:50">
      <c r="A125" s="6" t="s">
        <v>72</v>
      </c>
      <c r="B125" s="6">
        <v>0.26</v>
      </c>
      <c r="C125" s="9">
        <v>2</v>
      </c>
      <c r="D125" s="10">
        <v>-0.0190689655172414</v>
      </c>
      <c r="E125" s="12">
        <f t="shared" si="135"/>
        <v>-4.59374193548387</v>
      </c>
      <c r="F125" s="9" t="s">
        <v>109</v>
      </c>
      <c r="G125" s="6">
        <v>3</v>
      </c>
      <c r="H125" s="11">
        <f t="shared" si="119"/>
        <v>-0.0190689655172414</v>
      </c>
      <c r="I125" s="11">
        <f t="shared" si="120"/>
        <v>273.130931034483</v>
      </c>
      <c r="J125" s="11">
        <f t="shared" si="121"/>
        <v>0.01738305982472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1.54819792250956</v>
      </c>
      <c r="P125" s="11">
        <f t="shared" si="124"/>
        <v>0.0269124171074909</v>
      </c>
      <c r="Q125" s="15">
        <f t="shared" si="125"/>
        <v>0.00699722844794764</v>
      </c>
      <c r="R125" s="11">
        <f t="shared" si="126"/>
        <v>0.1355172</v>
      </c>
      <c r="S125" s="16">
        <f t="shared" si="127"/>
        <v>0.0516335081299469</v>
      </c>
      <c r="T125" s="3">
        <v>0.01</v>
      </c>
      <c r="U125" s="17">
        <f t="shared" si="128"/>
        <v>0.000516335081299469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0.00600633508129947</v>
      </c>
      <c r="AU125" s="24">
        <f t="shared" si="132"/>
        <v>52.122</v>
      </c>
      <c r="AV125" s="1">
        <f t="shared" si="133"/>
        <v>0.26</v>
      </c>
      <c r="AW125" s="2">
        <f t="shared" si="137"/>
        <v>0.075</v>
      </c>
      <c r="AX125" s="1">
        <f t="shared" si="134"/>
        <v>40.9015760520937</v>
      </c>
    </row>
    <row r="126" s="1" customFormat="1" spans="1:50">
      <c r="A126" s="6"/>
      <c r="B126" s="6"/>
      <c r="C126" s="9">
        <v>3</v>
      </c>
      <c r="D126" s="10">
        <v>6.41090322580645</v>
      </c>
      <c r="E126" s="12">
        <f t="shared" si="135"/>
        <v>-0.0190689655172414</v>
      </c>
      <c r="F126" s="9" t="s">
        <v>109</v>
      </c>
      <c r="G126" s="6">
        <v>4</v>
      </c>
      <c r="H126" s="11">
        <f t="shared" si="119"/>
        <v>6.41090322580645</v>
      </c>
      <c r="I126" s="11">
        <f t="shared" si="120"/>
        <v>279.560903225806</v>
      </c>
      <c r="J126" s="11">
        <f t="shared" si="121"/>
        <v>0.0394655286238829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2.04250550540207</v>
      </c>
      <c r="P126" s="11">
        <f t="shared" si="124"/>
        <v>0.0806085594878838</v>
      </c>
      <c r="Q126" s="15">
        <f t="shared" si="125"/>
        <v>0.0209582254668498</v>
      </c>
      <c r="R126" s="11">
        <f t="shared" si="126"/>
        <v>0.1355172</v>
      </c>
      <c r="S126" s="16">
        <f t="shared" si="127"/>
        <v>0.154653619369717</v>
      </c>
      <c r="T126" s="3">
        <v>0.01</v>
      </c>
      <c r="U126" s="17">
        <f t="shared" si="128"/>
        <v>0.00154653619369717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0.00703653619369717</v>
      </c>
      <c r="AU126" s="24">
        <f t="shared" si="132"/>
        <v>52.122</v>
      </c>
      <c r="AV126" s="1">
        <f t="shared" si="133"/>
        <v>0.26</v>
      </c>
      <c r="AW126" s="2">
        <f t="shared" si="137"/>
        <v>0.075</v>
      </c>
      <c r="AX126" s="1">
        <f t="shared" si="134"/>
        <v>47.916977054092</v>
      </c>
    </row>
    <row r="127" s="1" customFormat="1" spans="1:50">
      <c r="A127" s="6"/>
      <c r="B127" s="6"/>
      <c r="C127" s="9">
        <v>4</v>
      </c>
      <c r="D127" s="10">
        <v>10.4516</v>
      </c>
      <c r="E127" s="12">
        <f t="shared" si="135"/>
        <v>6.41090322580645</v>
      </c>
      <c r="F127" s="9" t="s">
        <v>109</v>
      </c>
      <c r="G127" s="6">
        <v>5</v>
      </c>
      <c r="H127" s="11">
        <f t="shared" si="119"/>
        <v>10.4516</v>
      </c>
      <c r="I127" s="11">
        <f t="shared" si="120"/>
        <v>283.6016</v>
      </c>
      <c r="J127" s="11">
        <f t="shared" si="121"/>
        <v>0.0648231019330523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1.86380209861848</v>
      </c>
      <c r="O127" s="11">
        <f t="shared" si="136"/>
        <v>0.619314847295709</v>
      </c>
      <c r="P127" s="11">
        <f t="shared" si="124"/>
        <v>0.0401459094749025</v>
      </c>
      <c r="Q127" s="15">
        <f t="shared" si="125"/>
        <v>0.0104379364634746</v>
      </c>
      <c r="R127" s="11">
        <f t="shared" si="126"/>
        <v>0.1355172</v>
      </c>
      <c r="S127" s="16">
        <f t="shared" si="127"/>
        <v>0.0770229643430844</v>
      </c>
      <c r="T127" s="3">
        <v>0.01</v>
      </c>
      <c r="U127" s="17">
        <f t="shared" si="128"/>
        <v>0.000770229643430845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0.0107202296434308</v>
      </c>
      <c r="AU127" s="24">
        <f t="shared" si="132"/>
        <v>52.122</v>
      </c>
      <c r="AV127" s="1">
        <f t="shared" si="133"/>
        <v>0.26</v>
      </c>
      <c r="AW127" s="2">
        <f t="shared" si="137"/>
        <v>0.075</v>
      </c>
      <c r="AX127" s="1">
        <f t="shared" si="134"/>
        <v>73.001969107896</v>
      </c>
    </row>
    <row r="128" s="1" customFormat="1" spans="1:50">
      <c r="A128" s="6"/>
      <c r="B128" s="6"/>
      <c r="C128" s="9">
        <v>5</v>
      </c>
      <c r="D128" s="10">
        <v>17.7849677419355</v>
      </c>
      <c r="E128" s="12">
        <f t="shared" si="135"/>
        <v>10.4516</v>
      </c>
      <c r="F128" s="9" t="s">
        <v>111</v>
      </c>
      <c r="G128" s="6">
        <v>6</v>
      </c>
      <c r="H128" s="11">
        <f t="shared" si="119"/>
        <v>17.7849677419355</v>
      </c>
      <c r="I128" s="11">
        <f t="shared" si="120"/>
        <v>290.934967741935</v>
      </c>
      <c r="J128" s="11">
        <f t="shared" si="121"/>
        <v>0.154016161877737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1.10038893782081</v>
      </c>
      <c r="P128" s="11">
        <f t="shared" si="124"/>
        <v>0.16947768077588</v>
      </c>
      <c r="Q128" s="15">
        <f t="shared" si="125"/>
        <v>0.0440641970017288</v>
      </c>
      <c r="R128" s="11">
        <f t="shared" si="126"/>
        <v>0.1355172</v>
      </c>
      <c r="S128" s="16">
        <f t="shared" si="127"/>
        <v>0.325155751459806</v>
      </c>
      <c r="T128" s="3">
        <v>0.01</v>
      </c>
      <c r="U128" s="17">
        <f t="shared" si="128"/>
        <v>0.00325155751459806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0.0132015575145981</v>
      </c>
      <c r="AU128" s="24">
        <f t="shared" si="132"/>
        <v>52.122</v>
      </c>
      <c r="AV128" s="1">
        <f t="shared" si="133"/>
        <v>0.26</v>
      </c>
      <c r="AW128" s="2">
        <f t="shared" si="137"/>
        <v>0.075</v>
      </c>
      <c r="AX128" s="1">
        <f t="shared" si="134"/>
        <v>89.8991650283687</v>
      </c>
    </row>
    <row r="129" s="1" customFormat="1" spans="1:50">
      <c r="A129" s="6"/>
      <c r="B129" s="6"/>
      <c r="C129" s="9">
        <v>6</v>
      </c>
      <c r="D129" s="10">
        <v>21.5246666666667</v>
      </c>
      <c r="E129" s="12">
        <f t="shared" si="135"/>
        <v>17.7849677419355</v>
      </c>
      <c r="F129" s="9" t="s">
        <v>109</v>
      </c>
      <c r="G129" s="6">
        <v>7</v>
      </c>
      <c r="H129" s="11">
        <f t="shared" si="119"/>
        <v>21.5246666666667</v>
      </c>
      <c r="I129" s="11">
        <f t="shared" si="120"/>
        <v>294.674666666667</v>
      </c>
      <c r="J129" s="11">
        <f t="shared" si="121"/>
        <v>0.235518218315337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1.45213125704493</v>
      </c>
      <c r="P129" s="11">
        <f t="shared" si="124"/>
        <v>0.342003366419231</v>
      </c>
      <c r="Q129" s="15">
        <f t="shared" si="125"/>
        <v>0.0889208752690002</v>
      </c>
      <c r="R129" s="11">
        <f t="shared" si="126"/>
        <v>0.1355172</v>
      </c>
      <c r="S129" s="16">
        <f t="shared" si="127"/>
        <v>0.65615933083771</v>
      </c>
      <c r="T129" s="3">
        <v>0.01</v>
      </c>
      <c r="U129" s="17">
        <f t="shared" si="128"/>
        <v>0.0065615933083771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0.0165115933083771</v>
      </c>
      <c r="AU129" s="24">
        <f t="shared" si="132"/>
        <v>52.122</v>
      </c>
      <c r="AV129" s="1">
        <f t="shared" si="133"/>
        <v>0.26</v>
      </c>
      <c r="AW129" s="2">
        <f t="shared" si="137"/>
        <v>0.075</v>
      </c>
      <c r="AX129" s="1">
        <f t="shared" si="134"/>
        <v>112.439645857673</v>
      </c>
    </row>
    <row r="130" s="1" customFormat="1" spans="1:50">
      <c r="A130" s="6"/>
      <c r="B130" s="6"/>
      <c r="C130" s="9">
        <v>7</v>
      </c>
      <c r="D130" s="10">
        <v>21.4731612903226</v>
      </c>
      <c r="E130" s="12">
        <f t="shared" si="135"/>
        <v>21.5246666666667</v>
      </c>
      <c r="F130" s="9" t="s">
        <v>109</v>
      </c>
      <c r="G130" s="6">
        <v>8</v>
      </c>
      <c r="H130" s="11">
        <f t="shared" si="119"/>
        <v>21.4731612903226</v>
      </c>
      <c r="I130" s="11">
        <f t="shared" si="120"/>
        <v>294.623161290323</v>
      </c>
      <c r="J130" s="11">
        <f t="shared" si="121"/>
        <v>0.234161688258149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1.6313478906257</v>
      </c>
      <c r="P130" s="11">
        <f t="shared" si="124"/>
        <v>0.381999176205283</v>
      </c>
      <c r="Q130" s="15">
        <f t="shared" si="125"/>
        <v>0.0993197858133735</v>
      </c>
      <c r="R130" s="11">
        <f t="shared" si="126"/>
        <v>0.1355172</v>
      </c>
      <c r="S130" s="16">
        <f t="shared" si="127"/>
        <v>0.732894317572777</v>
      </c>
      <c r="T130" s="3">
        <v>0.01</v>
      </c>
      <c r="U130" s="17">
        <f t="shared" si="128"/>
        <v>0.00732894317572777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0.0172789431757278</v>
      </c>
      <c r="AU130" s="24">
        <f t="shared" si="132"/>
        <v>52.122</v>
      </c>
      <c r="AV130" s="1">
        <f t="shared" si="133"/>
        <v>0.26</v>
      </c>
      <c r="AW130" s="2">
        <f t="shared" si="137"/>
        <v>0.075</v>
      </c>
      <c r="AX130" s="1">
        <f t="shared" si="134"/>
        <v>117.66509840622</v>
      </c>
    </row>
    <row r="131" s="1" customFormat="1" spans="1:50">
      <c r="A131" s="6"/>
      <c r="B131" s="6"/>
      <c r="C131" s="9">
        <v>8</v>
      </c>
      <c r="D131" s="10">
        <v>21.0889032258065</v>
      </c>
      <c r="E131" s="12">
        <f t="shared" si="135"/>
        <v>21.4731612903226</v>
      </c>
      <c r="F131" s="9" t="s">
        <v>109</v>
      </c>
      <c r="G131" s="6">
        <v>9</v>
      </c>
      <c r="H131" s="11">
        <f t="shared" si="119"/>
        <v>21.0889032258065</v>
      </c>
      <c r="I131" s="11">
        <f t="shared" si="120"/>
        <v>294.238903225806</v>
      </c>
      <c r="J131" s="11">
        <f t="shared" si="121"/>
        <v>0.224270477458476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1.77056871442041</v>
      </c>
      <c r="P131" s="11">
        <f t="shared" si="124"/>
        <v>0.397086290956106</v>
      </c>
      <c r="Q131" s="15">
        <f t="shared" si="125"/>
        <v>0.103242435648588</v>
      </c>
      <c r="R131" s="11">
        <f t="shared" si="126"/>
        <v>0.1355172</v>
      </c>
      <c r="S131" s="16">
        <f t="shared" si="127"/>
        <v>0.761840088553982</v>
      </c>
      <c r="T131" s="3">
        <v>0.01</v>
      </c>
      <c r="U131" s="17">
        <f t="shared" si="128"/>
        <v>0.00761840088553982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0.0131084008855398</v>
      </c>
      <c r="AU131" s="24">
        <f t="shared" si="132"/>
        <v>52.122</v>
      </c>
      <c r="AV131" s="1">
        <f t="shared" si="133"/>
        <v>0.26</v>
      </c>
      <c r="AW131" s="2">
        <f t="shared" si="137"/>
        <v>0.075</v>
      </c>
      <c r="AX131" s="1">
        <f t="shared" si="134"/>
        <v>89.2647926704153</v>
      </c>
    </row>
    <row r="132" s="1" customFormat="1" spans="1:50">
      <c r="A132" s="6"/>
      <c r="B132" s="6"/>
      <c r="C132" s="9">
        <v>9</v>
      </c>
      <c r="D132" s="10">
        <v>16.6093333333333</v>
      </c>
      <c r="E132" s="12">
        <f t="shared" si="135"/>
        <v>21.0889032258065</v>
      </c>
      <c r="F132" s="9" t="s">
        <v>109</v>
      </c>
      <c r="G132" s="6">
        <v>10</v>
      </c>
      <c r="H132" s="11">
        <f t="shared" si="119"/>
        <v>16.6093333333333</v>
      </c>
      <c r="I132" s="11">
        <f t="shared" si="120"/>
        <v>289.759333333333</v>
      </c>
      <c r="J132" s="11">
        <f t="shared" si="121"/>
        <v>0.134460656218763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1.89470242346431</v>
      </c>
      <c r="P132" s="11">
        <f t="shared" si="124"/>
        <v>0.25476293119829</v>
      </c>
      <c r="Q132" s="15">
        <f t="shared" si="125"/>
        <v>0.0662383621115555</v>
      </c>
      <c r="R132" s="11">
        <f t="shared" si="126"/>
        <v>0.1355172</v>
      </c>
      <c r="S132" s="16">
        <f t="shared" si="127"/>
        <v>0.488781956176452</v>
      </c>
      <c r="T132" s="3">
        <v>0.01</v>
      </c>
      <c r="U132" s="17">
        <f t="shared" si="128"/>
        <v>0.00488781956176452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0.0103778195617645</v>
      </c>
      <c r="AU132" s="24">
        <f t="shared" si="132"/>
        <v>52.122</v>
      </c>
      <c r="AV132" s="1">
        <f t="shared" si="133"/>
        <v>0.26</v>
      </c>
      <c r="AW132" s="2">
        <f t="shared" si="137"/>
        <v>0.075</v>
      </c>
      <c r="AX132" s="1">
        <f t="shared" si="134"/>
        <v>70.6702457180567</v>
      </c>
    </row>
    <row r="133" s="1" customFormat="1" spans="1:50">
      <c r="A133" s="6"/>
      <c r="B133" s="6"/>
      <c r="C133" s="9">
        <v>10</v>
      </c>
      <c r="D133" s="10">
        <v>8.85132258064516</v>
      </c>
      <c r="E133" s="12">
        <f t="shared" si="135"/>
        <v>16.6093333333333</v>
      </c>
      <c r="F133" s="9" t="s">
        <v>109</v>
      </c>
      <c r="G133" s="6">
        <v>11</v>
      </c>
      <c r="H133" s="11">
        <f t="shared" si="119"/>
        <v>8.85132258064516</v>
      </c>
      <c r="I133" s="11">
        <f t="shared" si="120"/>
        <v>282.001322580645</v>
      </c>
      <c r="J133" s="11">
        <f t="shared" si="121"/>
        <v>0.0533478736055519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1.55794251765272</v>
      </c>
      <c r="O133" s="11">
        <f t="shared" si="136"/>
        <v>0.6032169746133</v>
      </c>
      <c r="P133" s="11">
        <f t="shared" si="124"/>
        <v>0.0321803429183938</v>
      </c>
      <c r="Q133" s="15">
        <f t="shared" si="125"/>
        <v>0.00836688915878238</v>
      </c>
      <c r="R133" s="11">
        <f t="shared" si="126"/>
        <v>0.1355172</v>
      </c>
      <c r="S133" s="16">
        <f t="shared" si="127"/>
        <v>0.0617404223137903</v>
      </c>
      <c r="T133" s="3">
        <v>0.01</v>
      </c>
      <c r="U133" s="17">
        <f t="shared" si="128"/>
        <v>0.000617404223137903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0.0061074042231379</v>
      </c>
      <c r="AU133" s="24">
        <f t="shared" si="132"/>
        <v>52.122</v>
      </c>
      <c r="AV133" s="1">
        <f t="shared" si="133"/>
        <v>0.26</v>
      </c>
      <c r="AW133" s="2">
        <f t="shared" si="137"/>
        <v>0.075</v>
      </c>
      <c r="AX133" s="1">
        <f t="shared" si="134"/>
        <v>41.5898305592882</v>
      </c>
    </row>
    <row r="134" s="1" customFormat="1" spans="1:51">
      <c r="A134" s="6"/>
      <c r="B134" s="6"/>
      <c r="C134" s="9">
        <v>11</v>
      </c>
      <c r="D134" s="10">
        <v>2.8703</v>
      </c>
      <c r="E134" s="12">
        <f t="shared" si="135"/>
        <v>8.85132258064516</v>
      </c>
      <c r="F134" s="9" t="s">
        <v>111</v>
      </c>
      <c r="G134" s="6">
        <v>12</v>
      </c>
      <c r="H134" s="11">
        <f t="shared" si="119"/>
        <v>2.8703</v>
      </c>
      <c r="I134" s="11">
        <f t="shared" si="120"/>
        <v>276.0203</v>
      </c>
      <c r="J134" s="11">
        <f t="shared" si="121"/>
        <v>0.0252459633720109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1.09225663169491</v>
      </c>
      <c r="P134" s="11">
        <f t="shared" si="124"/>
        <v>0.0275750709166056</v>
      </c>
      <c r="Q134" s="15">
        <f t="shared" si="125"/>
        <v>0.00716951843831745</v>
      </c>
      <c r="R134" s="11">
        <f t="shared" si="126"/>
        <v>0.1355172</v>
      </c>
      <c r="S134" s="16">
        <f t="shared" si="127"/>
        <v>0.0529048595921215</v>
      </c>
      <c r="T134" s="3">
        <v>0.01</v>
      </c>
      <c r="U134" s="17">
        <f t="shared" si="128"/>
        <v>0.000529048595921215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0.00601904859592122</v>
      </c>
      <c r="AU134" s="24">
        <f t="shared" si="132"/>
        <v>52.122</v>
      </c>
      <c r="AV134" s="1">
        <f t="shared" si="133"/>
        <v>0.26</v>
      </c>
      <c r="AW134" s="2">
        <f t="shared" si="137"/>
        <v>0.075</v>
      </c>
      <c r="AX134" s="1">
        <f t="shared" si="134"/>
        <v>40.9881517722545</v>
      </c>
      <c r="AY134" s="1">
        <f>SUM(AX123:AX134)</f>
        <v>801.128510164484</v>
      </c>
    </row>
    <row r="135" s="1" customFormat="1" spans="1:46">
      <c r="A135" s="6"/>
      <c r="B135" s="6"/>
      <c r="C135" s="9">
        <v>12</v>
      </c>
      <c r="D135" s="10">
        <v>-6.49448387096774</v>
      </c>
      <c r="E135" s="12">
        <f t="shared" si="135"/>
        <v>2.8703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-3.6</v>
      </c>
      <c r="E139" s="9"/>
      <c r="F139" s="9"/>
      <c r="G139" s="6">
        <v>1</v>
      </c>
      <c r="H139" s="11">
        <f t="shared" ref="H139:H150" si="138">E140</f>
        <v>-3.6</v>
      </c>
      <c r="I139" s="11">
        <f t="shared" ref="I139:I150" si="139">H139+273.15</f>
        <v>269.55</v>
      </c>
      <c r="J139" s="11">
        <f t="shared" ref="J139:J150" si="140">EXP(($C$18*(I139-$C$16))/($C$19*I139*$C$16))</f>
        <v>0.0108255304456842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0.00308202851788629</v>
      </c>
      <c r="Q139" s="15">
        <f t="shared" ref="Q139:Q150" si="144">P139*$B$125</f>
        <v>0.000801327414650434</v>
      </c>
      <c r="R139" s="11">
        <f t="shared" ref="R139:R150" si="145">L139*$B$125</f>
        <v>0.074022</v>
      </c>
      <c r="S139" s="16">
        <f t="shared" ref="S139:S150" si="146">Q139/R139</f>
        <v>0.0108255304456842</v>
      </c>
      <c r="T139" s="3">
        <v>0.01</v>
      </c>
      <c r="U139" s="17">
        <f t="shared" ref="U139:U150" si="147">S139*T139</f>
        <v>0.000108255304456842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0.00559825530445684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0.95</v>
      </c>
      <c r="AX139" s="1">
        <f t="shared" ref="AX139:AX150" si="153">AW139*10000*AV139*0.67*AU139*AT139</f>
        <v>263.76181546425</v>
      </c>
      <c r="AZ139" s="2">
        <f>$E$12/12</f>
        <v>0.233333333333333</v>
      </c>
      <c r="BA139" s="1">
        <f t="shared" ref="BA139:BA150" si="154">AZ139*10000*AV139*0.67*AU139*AT139</f>
        <v>64.7836037982368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-4.59374193548387</v>
      </c>
      <c r="E140" s="12">
        <f t="shared" ref="E140:E151" si="155">D139</f>
        <v>-3.6</v>
      </c>
      <c r="F140" s="9" t="s">
        <v>109</v>
      </c>
      <c r="G140" s="6">
        <v>2</v>
      </c>
      <c r="H140" s="11">
        <f t="shared" si="138"/>
        <v>-4.59374193548387</v>
      </c>
      <c r="I140" s="11">
        <f t="shared" si="139"/>
        <v>268.556258064516</v>
      </c>
      <c r="J140" s="11">
        <f t="shared" si="140"/>
        <v>0.00947108220296633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0.566317971482114</v>
      </c>
      <c r="P140" s="11">
        <f t="shared" si="143"/>
        <v>0.00536364406092424</v>
      </c>
      <c r="Q140" s="15">
        <f t="shared" si="144"/>
        <v>0.0013945474558403</v>
      </c>
      <c r="R140" s="11">
        <f t="shared" si="145"/>
        <v>0.074022</v>
      </c>
      <c r="S140" s="16">
        <f t="shared" si="146"/>
        <v>0.0188396349171909</v>
      </c>
      <c r="T140" s="3">
        <v>0.01</v>
      </c>
      <c r="U140" s="17">
        <f t="shared" si="147"/>
        <v>0.000188396349171909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0.00567839634917191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0.95</v>
      </c>
      <c r="AX140" s="1">
        <f t="shared" si="153"/>
        <v>267.537661026424</v>
      </c>
      <c r="AZ140" s="2">
        <f t="shared" ref="AZ140:AZ150" si="158">$E$12/12</f>
        <v>0.233333333333333</v>
      </c>
      <c r="BA140" s="1">
        <f t="shared" si="154"/>
        <v>65.7110044626303</v>
      </c>
    </row>
    <row r="141" s="1" customFormat="1" spans="1:53">
      <c r="A141" s="6" t="s">
        <v>72</v>
      </c>
      <c r="B141" s="6">
        <v>0.26</v>
      </c>
      <c r="C141" s="9">
        <v>2</v>
      </c>
      <c r="D141" s="10">
        <v>-0.0190689655172414</v>
      </c>
      <c r="E141" s="12">
        <f t="shared" si="155"/>
        <v>-4.59374193548387</v>
      </c>
      <c r="F141" s="9" t="s">
        <v>109</v>
      </c>
      <c r="G141" s="6">
        <v>3</v>
      </c>
      <c r="H141" s="11">
        <f t="shared" si="138"/>
        <v>-0.0190689655172414</v>
      </c>
      <c r="I141" s="11">
        <f t="shared" si="139"/>
        <v>273.130931034483</v>
      </c>
      <c r="J141" s="11">
        <f t="shared" si="140"/>
        <v>0.01738305982472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0.84565432742119</v>
      </c>
      <c r="P141" s="11">
        <f t="shared" si="143"/>
        <v>0.0147000597645959</v>
      </c>
      <c r="Q141" s="15">
        <f t="shared" si="144"/>
        <v>0.00382201553879493</v>
      </c>
      <c r="R141" s="11">
        <f t="shared" si="145"/>
        <v>0.074022</v>
      </c>
      <c r="S141" s="16">
        <f t="shared" si="146"/>
        <v>0.0516335081299469</v>
      </c>
      <c r="T141" s="3">
        <v>0.01</v>
      </c>
      <c r="U141" s="17">
        <f t="shared" si="147"/>
        <v>0.000516335081299469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0.00600633508129947</v>
      </c>
      <c r="AU141" s="24">
        <f t="shared" si="151"/>
        <v>28.47</v>
      </c>
      <c r="AV141" s="1">
        <f t="shared" si="152"/>
        <v>0.26</v>
      </c>
      <c r="AW141" s="2">
        <f t="shared" si="157"/>
        <v>0.95</v>
      </c>
      <c r="AX141" s="1">
        <f t="shared" si="153"/>
        <v>282.98849537443</v>
      </c>
      <c r="AZ141" s="2">
        <f t="shared" si="158"/>
        <v>0.233333333333333</v>
      </c>
      <c r="BA141" s="1">
        <f t="shared" si="154"/>
        <v>69.5059462323161</v>
      </c>
    </row>
    <row r="142" s="1" customFormat="1" spans="1:53">
      <c r="A142" s="6"/>
      <c r="B142" s="6"/>
      <c r="C142" s="9">
        <v>3</v>
      </c>
      <c r="D142" s="10">
        <v>6.41090322580645</v>
      </c>
      <c r="E142" s="12">
        <f t="shared" si="155"/>
        <v>-0.0190689655172414</v>
      </c>
      <c r="F142" s="9" t="s">
        <v>109</v>
      </c>
      <c r="G142" s="6">
        <v>4</v>
      </c>
      <c r="H142" s="11">
        <f t="shared" si="138"/>
        <v>6.41090322580645</v>
      </c>
      <c r="I142" s="11">
        <f t="shared" si="139"/>
        <v>279.560903225806</v>
      </c>
      <c r="J142" s="11">
        <f t="shared" si="140"/>
        <v>0.0394655286238829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1.11565426765659</v>
      </c>
      <c r="P142" s="11">
        <f t="shared" si="143"/>
        <v>0.0440298854345584</v>
      </c>
      <c r="Q142" s="15">
        <f t="shared" si="144"/>
        <v>0.0114477702129852</v>
      </c>
      <c r="R142" s="11">
        <f t="shared" si="145"/>
        <v>0.074022</v>
      </c>
      <c r="S142" s="16">
        <f t="shared" si="146"/>
        <v>0.154653619369717</v>
      </c>
      <c r="T142" s="3">
        <v>0.01</v>
      </c>
      <c r="U142" s="17">
        <f t="shared" si="147"/>
        <v>0.00154653619369717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0.00703653619369717</v>
      </c>
      <c r="AU142" s="24">
        <f t="shared" si="151"/>
        <v>28.47</v>
      </c>
      <c r="AV142" s="1">
        <f t="shared" si="152"/>
        <v>0.26</v>
      </c>
      <c r="AW142" s="2">
        <f t="shared" si="157"/>
        <v>0.95</v>
      </c>
      <c r="AX142" s="1">
        <f t="shared" si="153"/>
        <v>331.526423875651</v>
      </c>
      <c r="AZ142" s="2">
        <f t="shared" si="158"/>
        <v>0.233333333333333</v>
      </c>
      <c r="BA142" s="1">
        <f t="shared" si="154"/>
        <v>81.4275427063001</v>
      </c>
    </row>
    <row r="143" s="1" customFormat="1" spans="1:53">
      <c r="A143" s="6"/>
      <c r="B143" s="6"/>
      <c r="C143" s="9">
        <v>4</v>
      </c>
      <c r="D143" s="10">
        <v>10.4516</v>
      </c>
      <c r="E143" s="12">
        <f t="shared" si="155"/>
        <v>6.41090322580645</v>
      </c>
      <c r="F143" s="9" t="s">
        <v>109</v>
      </c>
      <c r="G143" s="6">
        <v>5</v>
      </c>
      <c r="H143" s="11">
        <f t="shared" si="138"/>
        <v>10.4516</v>
      </c>
      <c r="I143" s="11">
        <f t="shared" si="139"/>
        <v>283.6016</v>
      </c>
      <c r="J143" s="11">
        <f t="shared" si="140"/>
        <v>0.0648231019330523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1.01804316311093</v>
      </c>
      <c r="O143" s="11">
        <f t="shared" si="156"/>
        <v>0.338281219111102</v>
      </c>
      <c r="P143" s="11">
        <f t="shared" si="143"/>
        <v>0.0219284379484761</v>
      </c>
      <c r="Q143" s="15">
        <f t="shared" si="144"/>
        <v>0.0057013938666038</v>
      </c>
      <c r="R143" s="11">
        <f t="shared" si="145"/>
        <v>0.074022</v>
      </c>
      <c r="S143" s="16">
        <f t="shared" si="146"/>
        <v>0.0770229643430845</v>
      </c>
      <c r="T143" s="3">
        <v>0.01</v>
      </c>
      <c r="U143" s="17">
        <f t="shared" si="147"/>
        <v>0.000770229643430845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0.0107202296434308</v>
      </c>
      <c r="AU143" s="24">
        <f t="shared" si="151"/>
        <v>28.47</v>
      </c>
      <c r="AV143" s="1">
        <f t="shared" si="152"/>
        <v>0.26</v>
      </c>
      <c r="AW143" s="2">
        <f t="shared" si="157"/>
        <v>0.95</v>
      </c>
      <c r="AX143" s="1">
        <f t="shared" si="153"/>
        <v>505.083651810933</v>
      </c>
      <c r="AZ143" s="2">
        <f t="shared" si="158"/>
        <v>0.233333333333333</v>
      </c>
      <c r="BA143" s="1">
        <f t="shared" si="154"/>
        <v>124.055633778124</v>
      </c>
    </row>
    <row r="144" s="1" customFormat="1" spans="1:53">
      <c r="A144" s="6"/>
      <c r="B144" s="6"/>
      <c r="C144" s="9">
        <v>5</v>
      </c>
      <c r="D144" s="10">
        <v>17.7849677419355</v>
      </c>
      <c r="E144" s="12">
        <f t="shared" si="155"/>
        <v>10.4516</v>
      </c>
      <c r="F144" s="9" t="s">
        <v>111</v>
      </c>
      <c r="G144" s="6">
        <v>6</v>
      </c>
      <c r="H144" s="11">
        <f t="shared" si="138"/>
        <v>17.7849677419355</v>
      </c>
      <c r="I144" s="11">
        <f t="shared" si="139"/>
        <v>290.934967741935</v>
      </c>
      <c r="J144" s="11">
        <f t="shared" si="140"/>
        <v>0.154016161877737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0.601052781162626</v>
      </c>
      <c r="P144" s="11">
        <f t="shared" si="143"/>
        <v>0.0925718424406068</v>
      </c>
      <c r="Q144" s="15">
        <f t="shared" si="144"/>
        <v>0.0240686790345578</v>
      </c>
      <c r="R144" s="11">
        <f t="shared" si="145"/>
        <v>0.074022</v>
      </c>
      <c r="S144" s="16">
        <f t="shared" si="146"/>
        <v>0.325155751459806</v>
      </c>
      <c r="T144" s="3">
        <v>0.01</v>
      </c>
      <c r="U144" s="17">
        <f t="shared" si="147"/>
        <v>0.00325155751459806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0.0132015575145981</v>
      </c>
      <c r="AU144" s="24">
        <f t="shared" si="151"/>
        <v>28.47</v>
      </c>
      <c r="AV144" s="1">
        <f t="shared" si="152"/>
        <v>0.26</v>
      </c>
      <c r="AW144" s="2">
        <f t="shared" si="157"/>
        <v>0.95</v>
      </c>
      <c r="AX144" s="1">
        <f t="shared" si="153"/>
        <v>621.99142190496</v>
      </c>
      <c r="AZ144" s="2">
        <f t="shared" si="158"/>
        <v>0.233333333333333</v>
      </c>
      <c r="BA144" s="1">
        <f t="shared" si="154"/>
        <v>152.769822924025</v>
      </c>
    </row>
    <row r="145" s="1" customFormat="1" spans="1:53">
      <c r="A145" s="6"/>
      <c r="B145" s="6"/>
      <c r="C145" s="9">
        <v>6</v>
      </c>
      <c r="D145" s="10">
        <v>21.5246666666667</v>
      </c>
      <c r="E145" s="12">
        <f t="shared" si="155"/>
        <v>17.7849677419355</v>
      </c>
      <c r="F145" s="9" t="s">
        <v>109</v>
      </c>
      <c r="G145" s="6">
        <v>7</v>
      </c>
      <c r="H145" s="11">
        <f t="shared" si="138"/>
        <v>21.5246666666667</v>
      </c>
      <c r="I145" s="11">
        <f t="shared" si="139"/>
        <v>294.674666666667</v>
      </c>
      <c r="J145" s="11">
        <f t="shared" si="140"/>
        <v>0.235518218315337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0.793180938722019</v>
      </c>
      <c r="P145" s="11">
        <f t="shared" si="143"/>
        <v>0.186808561489496</v>
      </c>
      <c r="Q145" s="15">
        <f t="shared" si="144"/>
        <v>0.048570225987269</v>
      </c>
      <c r="R145" s="11">
        <f t="shared" si="145"/>
        <v>0.074022</v>
      </c>
      <c r="S145" s="16">
        <f t="shared" si="146"/>
        <v>0.65615933083771</v>
      </c>
      <c r="T145" s="3">
        <v>0.01</v>
      </c>
      <c r="U145" s="17">
        <f t="shared" si="147"/>
        <v>0.0065615933083771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0.0165115933083771</v>
      </c>
      <c r="AU145" s="24">
        <f t="shared" si="151"/>
        <v>28.47</v>
      </c>
      <c r="AV145" s="1">
        <f t="shared" si="152"/>
        <v>0.26</v>
      </c>
      <c r="AW145" s="2">
        <f t="shared" si="157"/>
        <v>0.95</v>
      </c>
      <c r="AX145" s="1">
        <f t="shared" si="153"/>
        <v>777.943768258967</v>
      </c>
      <c r="AZ145" s="2">
        <f t="shared" si="158"/>
        <v>0.233333333333333</v>
      </c>
      <c r="BA145" s="1">
        <f t="shared" si="154"/>
        <v>191.07390799343</v>
      </c>
    </row>
    <row r="146" s="1" customFormat="1" spans="1:53">
      <c r="A146" s="6"/>
      <c r="B146" s="6"/>
      <c r="C146" s="9">
        <v>7</v>
      </c>
      <c r="D146" s="10">
        <v>21.4731612903226</v>
      </c>
      <c r="E146" s="12">
        <f t="shared" si="155"/>
        <v>21.5246666666667</v>
      </c>
      <c r="F146" s="9" t="s">
        <v>109</v>
      </c>
      <c r="G146" s="6">
        <v>8</v>
      </c>
      <c r="H146" s="11">
        <f t="shared" si="138"/>
        <v>21.4731612903226</v>
      </c>
      <c r="I146" s="11">
        <f t="shared" si="139"/>
        <v>294.623161290323</v>
      </c>
      <c r="J146" s="11">
        <f t="shared" si="140"/>
        <v>0.234161688258149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0.891072377232523</v>
      </c>
      <c r="P146" s="11">
        <f t="shared" si="143"/>
        <v>0.208655012212969</v>
      </c>
      <c r="Q146" s="15">
        <f t="shared" si="144"/>
        <v>0.0542503031753721</v>
      </c>
      <c r="R146" s="11">
        <f t="shared" si="145"/>
        <v>0.074022</v>
      </c>
      <c r="S146" s="16">
        <f t="shared" si="146"/>
        <v>0.732894317572776</v>
      </c>
      <c r="T146" s="3">
        <v>0.01</v>
      </c>
      <c r="U146" s="17">
        <f t="shared" si="147"/>
        <v>0.00732894317572776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0.0172789431757278</v>
      </c>
      <c r="AU146" s="24">
        <f t="shared" si="151"/>
        <v>28.47</v>
      </c>
      <c r="AV146" s="1">
        <f t="shared" si="152"/>
        <v>0.26</v>
      </c>
      <c r="AW146" s="2">
        <f t="shared" si="157"/>
        <v>0.95</v>
      </c>
      <c r="AX146" s="1">
        <f t="shared" si="153"/>
        <v>814.097459561243</v>
      </c>
      <c r="AZ146" s="2">
        <f t="shared" si="158"/>
        <v>0.233333333333333</v>
      </c>
      <c r="BA146" s="1">
        <f t="shared" si="154"/>
        <v>199.953761997498</v>
      </c>
    </row>
    <row r="147" s="1" customFormat="1" spans="1:53">
      <c r="A147" s="6"/>
      <c r="B147" s="6"/>
      <c r="C147" s="9">
        <v>8</v>
      </c>
      <c r="D147" s="10">
        <v>21.0889032258065</v>
      </c>
      <c r="E147" s="12">
        <f t="shared" si="155"/>
        <v>21.4731612903226</v>
      </c>
      <c r="F147" s="9" t="s">
        <v>109</v>
      </c>
      <c r="G147" s="6">
        <v>9</v>
      </c>
      <c r="H147" s="11">
        <f t="shared" si="138"/>
        <v>21.0889032258065</v>
      </c>
      <c r="I147" s="11">
        <f t="shared" si="139"/>
        <v>294.238903225806</v>
      </c>
      <c r="J147" s="11">
        <f t="shared" si="140"/>
        <v>0.224270477458476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0.967117365019553</v>
      </c>
      <c r="P147" s="11">
        <f t="shared" si="143"/>
        <v>0.216895873211319</v>
      </c>
      <c r="Q147" s="15">
        <f t="shared" si="144"/>
        <v>0.0563929270349428</v>
      </c>
      <c r="R147" s="11">
        <f t="shared" si="145"/>
        <v>0.074022</v>
      </c>
      <c r="S147" s="16">
        <f t="shared" si="146"/>
        <v>0.761840088553982</v>
      </c>
      <c r="T147" s="3">
        <v>0.01</v>
      </c>
      <c r="U147" s="17">
        <f t="shared" si="147"/>
        <v>0.00761840088553982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0.0131084008855398</v>
      </c>
      <c r="AU147" s="24">
        <f t="shared" si="151"/>
        <v>28.47</v>
      </c>
      <c r="AV147" s="1">
        <f t="shared" si="152"/>
        <v>0.26</v>
      </c>
      <c r="AW147" s="2">
        <f t="shared" si="157"/>
        <v>0.95</v>
      </c>
      <c r="AX147" s="1">
        <f t="shared" si="153"/>
        <v>617.602347047411</v>
      </c>
      <c r="AZ147" s="2">
        <f t="shared" si="158"/>
        <v>0.233333333333333</v>
      </c>
      <c r="BA147" s="1">
        <f t="shared" si="154"/>
        <v>151.691804537961</v>
      </c>
    </row>
    <row r="148" s="1" customFormat="1" spans="1:53">
      <c r="A148" s="6"/>
      <c r="B148" s="6"/>
      <c r="C148" s="9">
        <v>9</v>
      </c>
      <c r="D148" s="10">
        <v>16.6093333333333</v>
      </c>
      <c r="E148" s="12">
        <f t="shared" si="155"/>
        <v>21.0889032258065</v>
      </c>
      <c r="F148" s="9" t="s">
        <v>109</v>
      </c>
      <c r="G148" s="6">
        <v>10</v>
      </c>
      <c r="H148" s="11">
        <f t="shared" si="138"/>
        <v>16.6093333333333</v>
      </c>
      <c r="I148" s="11">
        <f t="shared" si="139"/>
        <v>289.759333333333</v>
      </c>
      <c r="J148" s="11">
        <f t="shared" si="140"/>
        <v>0.134460656218763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1.03492149180823</v>
      </c>
      <c r="P148" s="11">
        <f t="shared" si="143"/>
        <v>0.139156222923436</v>
      </c>
      <c r="Q148" s="15">
        <f t="shared" si="144"/>
        <v>0.0361806179600933</v>
      </c>
      <c r="R148" s="11">
        <f t="shared" si="145"/>
        <v>0.074022</v>
      </c>
      <c r="S148" s="16">
        <f t="shared" si="146"/>
        <v>0.488781956176452</v>
      </c>
      <c r="T148" s="3">
        <v>0.01</v>
      </c>
      <c r="U148" s="17">
        <f t="shared" si="147"/>
        <v>0.00488781956176452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0.0103778195617645</v>
      </c>
      <c r="AU148" s="24">
        <f t="shared" si="151"/>
        <v>28.47</v>
      </c>
      <c r="AV148" s="1">
        <f t="shared" si="152"/>
        <v>0.26</v>
      </c>
      <c r="AW148" s="2">
        <f t="shared" si="157"/>
        <v>0.95</v>
      </c>
      <c r="AX148" s="1">
        <f t="shared" si="153"/>
        <v>488.950999785994</v>
      </c>
      <c r="AZ148" s="2">
        <f t="shared" si="158"/>
        <v>0.233333333333333</v>
      </c>
      <c r="BA148" s="1">
        <f t="shared" si="154"/>
        <v>120.093228017613</v>
      </c>
    </row>
    <row r="149" s="1" customFormat="1" spans="1:53">
      <c r="A149" s="6"/>
      <c r="B149" s="6"/>
      <c r="C149" s="9">
        <v>10</v>
      </c>
      <c r="D149" s="10">
        <v>8.85132258064516</v>
      </c>
      <c r="E149" s="12">
        <f t="shared" si="155"/>
        <v>16.6093333333333</v>
      </c>
      <c r="F149" s="9" t="s">
        <v>109</v>
      </c>
      <c r="G149" s="6">
        <v>11</v>
      </c>
      <c r="H149" s="11">
        <f t="shared" si="138"/>
        <v>8.85132258064516</v>
      </c>
      <c r="I149" s="11">
        <f t="shared" si="139"/>
        <v>282.001322580645</v>
      </c>
      <c r="J149" s="11">
        <f t="shared" si="140"/>
        <v>0.0533478736055519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0.850977005440559</v>
      </c>
      <c r="O149" s="11">
        <f t="shared" si="156"/>
        <v>0.32948826344424</v>
      </c>
      <c r="P149" s="11">
        <f t="shared" si="143"/>
        <v>0.0175774982327361</v>
      </c>
      <c r="Q149" s="15">
        <f t="shared" si="144"/>
        <v>0.00457014954051139</v>
      </c>
      <c r="R149" s="11">
        <f t="shared" si="145"/>
        <v>0.074022</v>
      </c>
      <c r="S149" s="16">
        <f t="shared" si="146"/>
        <v>0.0617404223137903</v>
      </c>
      <c r="T149" s="3">
        <v>0.01</v>
      </c>
      <c r="U149" s="17">
        <f t="shared" si="147"/>
        <v>0.000617404223137903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0.0061074042231379</v>
      </c>
      <c r="AU149" s="24">
        <f t="shared" si="151"/>
        <v>28.47</v>
      </c>
      <c r="AV149" s="1">
        <f t="shared" si="152"/>
        <v>0.26</v>
      </c>
      <c r="AW149" s="2">
        <f t="shared" si="157"/>
        <v>0.95</v>
      </c>
      <c r="AX149" s="1">
        <f t="shared" si="153"/>
        <v>287.750368295355</v>
      </c>
      <c r="AZ149" s="2">
        <f t="shared" si="158"/>
        <v>0.233333333333333</v>
      </c>
      <c r="BA149" s="1">
        <f t="shared" si="154"/>
        <v>70.6755290549995</v>
      </c>
    </row>
    <row r="150" s="1" customFormat="1" spans="1:54">
      <c r="A150" s="6"/>
      <c r="B150" s="6"/>
      <c r="C150" s="9">
        <v>11</v>
      </c>
      <c r="D150" s="10">
        <v>2.8703</v>
      </c>
      <c r="E150" s="12">
        <f t="shared" si="155"/>
        <v>8.85132258064516</v>
      </c>
      <c r="F150" s="9" t="s">
        <v>111</v>
      </c>
      <c r="G150" s="6">
        <v>12</v>
      </c>
      <c r="H150" s="11">
        <f t="shared" si="138"/>
        <v>2.8703</v>
      </c>
      <c r="I150" s="11">
        <f t="shared" si="139"/>
        <v>276.0203</v>
      </c>
      <c r="J150" s="11">
        <f t="shared" si="140"/>
        <v>0.0252459633720109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0.596610765211504</v>
      </c>
      <c r="P150" s="11">
        <f t="shared" si="143"/>
        <v>0.015062013525877</v>
      </c>
      <c r="Q150" s="15">
        <f t="shared" si="144"/>
        <v>0.00391612351672802</v>
      </c>
      <c r="R150" s="11">
        <f t="shared" si="145"/>
        <v>0.074022</v>
      </c>
      <c r="S150" s="16">
        <f t="shared" si="146"/>
        <v>0.0529048595921215</v>
      </c>
      <c r="T150" s="3">
        <v>0.01</v>
      </c>
      <c r="U150" s="17">
        <f t="shared" si="147"/>
        <v>0.000529048595921215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0.00601904859592122</v>
      </c>
      <c r="AU150" s="24">
        <f t="shared" si="151"/>
        <v>28.47</v>
      </c>
      <c r="AV150" s="1">
        <f t="shared" si="152"/>
        <v>0.26</v>
      </c>
      <c r="AW150" s="2">
        <f t="shared" si="157"/>
        <v>0.95</v>
      </c>
      <c r="AX150" s="1">
        <f t="shared" si="153"/>
        <v>283.587492653974</v>
      </c>
      <c r="AY150" s="1">
        <f>SUM(AX139:AX150)</f>
        <v>5542.82190505959</v>
      </c>
      <c r="AZ150" s="2">
        <f t="shared" si="158"/>
        <v>0.233333333333333</v>
      </c>
      <c r="BA150" s="1">
        <f t="shared" si="154"/>
        <v>69.6530683711515</v>
      </c>
      <c r="BB150" s="1">
        <f>SUM(BA139:BA150)</f>
        <v>1361.39485387429</v>
      </c>
    </row>
    <row r="151" s="1" customFormat="1" spans="1:46">
      <c r="A151" s="6"/>
      <c r="B151" s="6"/>
      <c r="C151" s="9">
        <v>12</v>
      </c>
      <c r="D151" s="10">
        <v>-6.49448387096774</v>
      </c>
      <c r="E151" s="12">
        <f t="shared" si="155"/>
        <v>2.8703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topLeftCell="A136" workbookViewId="0">
      <pane xSplit="4" topLeftCell="AT1" activePane="topRight" state="frozen"/>
      <selection/>
      <selection pane="topRight" activeCell="B154" sqref="B15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883.1</v>
      </c>
      <c r="F3" s="3">
        <v>759.42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122.5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3.8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2776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7443.9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976.44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67.1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69.3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7.2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17.3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29763060.7775118</v>
      </c>
      <c r="J16" s="7" t="s">
        <v>35</v>
      </c>
      <c r="K16" s="7">
        <f>I16/(10000*1000)</f>
        <v>2.97630607775118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46669928.6112873</v>
      </c>
      <c r="J17" s="7" t="s">
        <v>35</v>
      </c>
      <c r="K17" s="7">
        <f>I17/(10000*1000)</f>
        <v>4.66699286112873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29">
        <v>-13</v>
      </c>
      <c r="E29" s="9"/>
      <c r="F29" s="9"/>
      <c r="G29" s="6">
        <v>1</v>
      </c>
      <c r="H29" s="11">
        <f t="shared" ref="H29:H40" si="0">E30</f>
        <v>-13</v>
      </c>
      <c r="I29" s="11">
        <f t="shared" ref="I29:I40" si="1">H29+273.15</f>
        <v>260.15</v>
      </c>
      <c r="J29" s="11">
        <f t="shared" ref="J29:J40" si="2">EXP(($C$18*(I29-$C$16))/($C$19*I29*$C$16))</f>
        <v>0.00293496960327664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0.00350705020963532</v>
      </c>
      <c r="Q29" s="15">
        <f t="shared" ref="Q29:Q40" si="6">P29*$B$31</f>
        <v>0.000841692050312477</v>
      </c>
      <c r="R29" s="11">
        <f t="shared" ref="R29:R40" si="7">L29*$B$31</f>
        <v>0.2867805</v>
      </c>
      <c r="S29" s="16">
        <f t="shared" ref="S29:S40" si="8">Q29/R29</f>
        <v>0.00293496960327664</v>
      </c>
      <c r="T29" s="3">
        <v>0.01</v>
      </c>
      <c r="U29" s="17">
        <f t="shared" ref="U29:U40" si="9">S29*T29</f>
        <v>2.93496960327664e-5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0.0219293496960328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10.2083333333333</v>
      </c>
      <c r="AU29" s="1">
        <f t="shared" ref="AU29:AU40" si="17">AT29*10000*AS29*0.67*AR29*AQ29</f>
        <v>43013.5231351287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-13.0596129032258</v>
      </c>
      <c r="E30" s="12">
        <f t="shared" ref="E30:E41" si="18">D29</f>
        <v>-13</v>
      </c>
      <c r="F30" s="9" t="s">
        <v>109</v>
      </c>
      <c r="G30" s="6">
        <v>2</v>
      </c>
      <c r="H30" s="11">
        <f t="shared" si="0"/>
        <v>-13.0596129032258</v>
      </c>
      <c r="I30" s="11">
        <f t="shared" si="1"/>
        <v>260.090387096774</v>
      </c>
      <c r="J30" s="11">
        <f t="shared" si="2"/>
        <v>0.0029098998498258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2.38633044979036</v>
      </c>
      <c r="P30" s="11">
        <f t="shared" si="5"/>
        <v>0.00694398261747972</v>
      </c>
      <c r="Q30" s="15">
        <f t="shared" si="6"/>
        <v>0.00166655582819513</v>
      </c>
      <c r="R30" s="11">
        <f t="shared" si="7"/>
        <v>0.2867805</v>
      </c>
      <c r="S30" s="16">
        <f t="shared" si="8"/>
        <v>0.00581125923204379</v>
      </c>
      <c r="T30" s="3">
        <v>0.01</v>
      </c>
      <c r="U30" s="17">
        <f t="shared" si="9"/>
        <v>5.81125923204379e-5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0.0219581125923204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10.2083333333333</v>
      </c>
      <c r="AU30" s="1">
        <f t="shared" si="17"/>
        <v>43069.9403806034</v>
      </c>
    </row>
    <row r="31" s="1" customFormat="1" spans="1:47">
      <c r="A31" s="6" t="s">
        <v>72</v>
      </c>
      <c r="B31" s="6">
        <v>0.24</v>
      </c>
      <c r="C31" s="9">
        <v>2</v>
      </c>
      <c r="D31" s="10">
        <v>-8.39120689655172</v>
      </c>
      <c r="E31" s="12">
        <f t="shared" si="18"/>
        <v>-13.0596129032258</v>
      </c>
      <c r="F31" s="9" t="s">
        <v>109</v>
      </c>
      <c r="G31" s="6">
        <v>3</v>
      </c>
      <c r="H31" s="11">
        <f t="shared" si="0"/>
        <v>-8.39120689655172</v>
      </c>
      <c r="I31" s="11">
        <f t="shared" si="1"/>
        <v>264.758793103448</v>
      </c>
      <c r="J31" s="11">
        <f t="shared" si="2"/>
        <v>0.00563061459075187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3.57430521717288</v>
      </c>
      <c r="P31" s="11">
        <f t="shared" si="5"/>
        <v>0.0201255351076142</v>
      </c>
      <c r="Q31" s="15">
        <f t="shared" si="6"/>
        <v>0.0048301284258274</v>
      </c>
      <c r="R31" s="11">
        <f t="shared" si="7"/>
        <v>0.2867805</v>
      </c>
      <c r="S31" s="16">
        <f t="shared" si="8"/>
        <v>0.0168425971285614</v>
      </c>
      <c r="T31" s="3">
        <v>0.01</v>
      </c>
      <c r="U31" s="17">
        <f t="shared" si="9"/>
        <v>0.000168425971285614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0.0220684259712856</v>
      </c>
      <c r="AR31" s="24">
        <f t="shared" si="15"/>
        <v>119.491875</v>
      </c>
      <c r="AS31" s="1">
        <f t="shared" si="16"/>
        <v>0.24</v>
      </c>
      <c r="AT31" s="2">
        <f t="shared" si="20"/>
        <v>10.2083333333333</v>
      </c>
      <c r="AU31" s="1">
        <f t="shared" si="17"/>
        <v>43286.315564729</v>
      </c>
    </row>
    <row r="32" s="1" customFormat="1" spans="1:47">
      <c r="A32" s="6"/>
      <c r="B32" s="6"/>
      <c r="C32" s="9">
        <v>3</v>
      </c>
      <c r="D32" s="10">
        <v>-0.340290322580645</v>
      </c>
      <c r="E32" s="12">
        <f t="shared" si="18"/>
        <v>-8.39120689655172</v>
      </c>
      <c r="F32" s="9" t="s">
        <v>109</v>
      </c>
      <c r="G32" s="6">
        <v>4</v>
      </c>
      <c r="H32" s="11">
        <f t="shared" si="0"/>
        <v>-0.340290322580645</v>
      </c>
      <c r="I32" s="11">
        <f t="shared" si="1"/>
        <v>272.809709677419</v>
      </c>
      <c r="J32" s="11">
        <f t="shared" si="2"/>
        <v>0.0166685094589225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4.74909843206527</v>
      </c>
      <c r="P32" s="11">
        <f t="shared" si="5"/>
        <v>0.0791603921362338</v>
      </c>
      <c r="Q32" s="15">
        <f t="shared" si="6"/>
        <v>0.0189984941126961</v>
      </c>
      <c r="R32" s="11">
        <f t="shared" si="7"/>
        <v>0.2867805</v>
      </c>
      <c r="S32" s="16">
        <f t="shared" si="8"/>
        <v>0.0662475102480681</v>
      </c>
      <c r="T32" s="3">
        <v>0.01</v>
      </c>
      <c r="U32" s="17">
        <f t="shared" si="9"/>
        <v>0.000662475102480681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0.0225624751024807</v>
      </c>
      <c r="AR32" s="24">
        <f t="shared" si="15"/>
        <v>119.491875</v>
      </c>
      <c r="AS32" s="1">
        <f t="shared" si="16"/>
        <v>0.24</v>
      </c>
      <c r="AT32" s="2">
        <f t="shared" si="20"/>
        <v>10.2083333333333</v>
      </c>
      <c r="AU32" s="1">
        <f t="shared" si="17"/>
        <v>44255.3727428538</v>
      </c>
    </row>
    <row r="33" s="1" customFormat="1" spans="1:47">
      <c r="A33" s="6"/>
      <c r="B33" s="6"/>
      <c r="C33" s="9">
        <v>4</v>
      </c>
      <c r="D33" s="10">
        <v>7.80933333333333</v>
      </c>
      <c r="E33" s="12">
        <f t="shared" si="18"/>
        <v>-0.340290322580645</v>
      </c>
      <c r="F33" s="9" t="s">
        <v>109</v>
      </c>
      <c r="G33" s="6">
        <v>5</v>
      </c>
      <c r="H33" s="11">
        <f t="shared" si="0"/>
        <v>7.80933333333333</v>
      </c>
      <c r="I33" s="11">
        <f t="shared" si="1"/>
        <v>280.959333333333</v>
      </c>
      <c r="J33" s="11">
        <f t="shared" si="2"/>
        <v>0.0469358934372856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4.43644113793258</v>
      </c>
      <c r="O33" s="11">
        <f t="shared" si="19"/>
        <v>1.42841565199645</v>
      </c>
      <c r="P33" s="11">
        <f t="shared" si="5"/>
        <v>0.0670439648262563</v>
      </c>
      <c r="Q33" s="15">
        <f t="shared" si="6"/>
        <v>0.0160905515583015</v>
      </c>
      <c r="R33" s="11">
        <f t="shared" si="7"/>
        <v>0.2867805</v>
      </c>
      <c r="S33" s="16">
        <f t="shared" si="8"/>
        <v>0.056107551100237</v>
      </c>
      <c r="T33" s="3">
        <v>0.01</v>
      </c>
      <c r="U33" s="17">
        <f t="shared" si="9"/>
        <v>0.00056107551100237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0.0300110755110024</v>
      </c>
      <c r="AR33" s="24">
        <f t="shared" si="15"/>
        <v>119.491875</v>
      </c>
      <c r="AS33" s="1">
        <f t="shared" si="16"/>
        <v>0.24</v>
      </c>
      <c r="AT33" s="2">
        <f t="shared" si="20"/>
        <v>10.2083333333333</v>
      </c>
      <c r="AU33" s="1">
        <f t="shared" si="17"/>
        <v>58865.4980059042</v>
      </c>
    </row>
    <row r="34" s="1" customFormat="1" spans="1:47">
      <c r="A34" s="6"/>
      <c r="B34" s="6"/>
      <c r="C34" s="9">
        <v>5</v>
      </c>
      <c r="D34" s="10">
        <v>14.9590322580645</v>
      </c>
      <c r="E34" s="12">
        <f t="shared" si="18"/>
        <v>7.80933333333333</v>
      </c>
      <c r="F34" s="9" t="s">
        <v>111</v>
      </c>
      <c r="G34" s="6">
        <v>6</v>
      </c>
      <c r="H34" s="11">
        <f t="shared" si="0"/>
        <v>14.9590322580645</v>
      </c>
      <c r="I34" s="11">
        <f t="shared" si="1"/>
        <v>288.109032258064</v>
      </c>
      <c r="J34" s="11">
        <f t="shared" si="2"/>
        <v>0.11091809737263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2.5562904371702</v>
      </c>
      <c r="P34" s="11">
        <f t="shared" si="5"/>
        <v>0.283538871622768</v>
      </c>
      <c r="Q34" s="15">
        <f t="shared" si="6"/>
        <v>0.0680493291894643</v>
      </c>
      <c r="R34" s="11">
        <f t="shared" si="7"/>
        <v>0.2867805</v>
      </c>
      <c r="S34" s="16">
        <f t="shared" si="8"/>
        <v>0.237287155819396</v>
      </c>
      <c r="T34" s="3">
        <v>0.01</v>
      </c>
      <c r="U34" s="17">
        <f t="shared" si="9"/>
        <v>0.00237287155819396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0.031822871558194</v>
      </c>
      <c r="AR34" s="24">
        <f t="shared" si="15"/>
        <v>119.491875</v>
      </c>
      <c r="AS34" s="1">
        <f t="shared" si="16"/>
        <v>0.24</v>
      </c>
      <c r="AT34" s="2">
        <f t="shared" si="20"/>
        <v>10.2083333333333</v>
      </c>
      <c r="AU34" s="1">
        <f t="shared" si="17"/>
        <v>62419.261900969</v>
      </c>
    </row>
    <row r="35" s="1" customFormat="1" spans="1:47">
      <c r="A35" s="6"/>
      <c r="B35" s="6"/>
      <c r="C35" s="9">
        <v>6</v>
      </c>
      <c r="D35" s="10">
        <v>20.3475666666667</v>
      </c>
      <c r="E35" s="12">
        <f t="shared" si="18"/>
        <v>14.9590322580645</v>
      </c>
      <c r="F35" s="9" t="s">
        <v>109</v>
      </c>
      <c r="G35" s="6">
        <v>7</v>
      </c>
      <c r="H35" s="11">
        <f t="shared" si="0"/>
        <v>20.3475666666667</v>
      </c>
      <c r="I35" s="11">
        <f t="shared" si="1"/>
        <v>293.497566666667</v>
      </c>
      <c r="J35" s="11">
        <f t="shared" si="2"/>
        <v>0.206286948055031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3.46767031554743</v>
      </c>
      <c r="P35" s="11">
        <f t="shared" si="5"/>
        <v>0.715335126255307</v>
      </c>
      <c r="Q35" s="15">
        <f t="shared" si="6"/>
        <v>0.171680430301274</v>
      </c>
      <c r="R35" s="11">
        <f t="shared" si="7"/>
        <v>0.2867805</v>
      </c>
      <c r="S35" s="16">
        <f t="shared" si="8"/>
        <v>0.598647503234263</v>
      </c>
      <c r="T35" s="3">
        <v>0.01</v>
      </c>
      <c r="U35" s="17">
        <f t="shared" si="9"/>
        <v>0.00598647503234263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0.0354364750323426</v>
      </c>
      <c r="AR35" s="24">
        <f t="shared" si="15"/>
        <v>119.491875</v>
      </c>
      <c r="AS35" s="1">
        <f t="shared" si="16"/>
        <v>0.24</v>
      </c>
      <c r="AT35" s="2">
        <f t="shared" si="20"/>
        <v>10.2083333333333</v>
      </c>
      <c r="AU35" s="1">
        <f t="shared" si="17"/>
        <v>69507.1974207621</v>
      </c>
    </row>
    <row r="36" s="1" customFormat="1" spans="1:47">
      <c r="A36" s="6"/>
      <c r="B36" s="6"/>
      <c r="C36" s="9">
        <v>7</v>
      </c>
      <c r="D36" s="10">
        <v>23.0699032258064</v>
      </c>
      <c r="E36" s="12">
        <f t="shared" si="18"/>
        <v>20.3475666666667</v>
      </c>
      <c r="F36" s="9" t="s">
        <v>109</v>
      </c>
      <c r="G36" s="6">
        <v>8</v>
      </c>
      <c r="H36" s="11">
        <f t="shared" si="0"/>
        <v>23.0699032258064</v>
      </c>
      <c r="I36" s="11">
        <f t="shared" si="1"/>
        <v>296.219903225806</v>
      </c>
      <c r="J36" s="11">
        <f t="shared" si="2"/>
        <v>0.279822396522405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3.94725393929212</v>
      </c>
      <c r="P36" s="11">
        <f t="shared" si="5"/>
        <v>1.10453005697523</v>
      </c>
      <c r="Q36" s="15">
        <f t="shared" si="6"/>
        <v>0.265087213674054</v>
      </c>
      <c r="R36" s="11">
        <f t="shared" si="7"/>
        <v>0.2867805</v>
      </c>
      <c r="S36" s="16">
        <f t="shared" si="8"/>
        <v>0.924355783165362</v>
      </c>
      <c r="T36" s="3">
        <v>0.01</v>
      </c>
      <c r="U36" s="17">
        <f t="shared" si="9"/>
        <v>0.00924355783165362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0.0386935578316536</v>
      </c>
      <c r="AR36" s="24">
        <f t="shared" si="15"/>
        <v>119.491875</v>
      </c>
      <c r="AS36" s="1">
        <f t="shared" si="16"/>
        <v>0.24</v>
      </c>
      <c r="AT36" s="2">
        <f t="shared" si="20"/>
        <v>10.2083333333333</v>
      </c>
      <c r="AU36" s="1">
        <f t="shared" si="17"/>
        <v>75895.8322085296</v>
      </c>
    </row>
    <row r="37" s="1" customFormat="1" spans="1:47">
      <c r="A37" s="6"/>
      <c r="B37" s="6"/>
      <c r="C37" s="9">
        <v>8</v>
      </c>
      <c r="D37" s="10">
        <v>20.0363870967742</v>
      </c>
      <c r="E37" s="12">
        <f t="shared" si="18"/>
        <v>23.0699032258064</v>
      </c>
      <c r="F37" s="9" t="s">
        <v>109</v>
      </c>
      <c r="G37" s="6">
        <v>9</v>
      </c>
      <c r="H37" s="11">
        <f t="shared" si="0"/>
        <v>20.0363870967742</v>
      </c>
      <c r="I37" s="11">
        <f t="shared" si="1"/>
        <v>293.186387096774</v>
      </c>
      <c r="J37" s="11">
        <f t="shared" si="2"/>
        <v>0.199149766489126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4.0376426323169</v>
      </c>
      <c r="P37" s="11">
        <f t="shared" si="5"/>
        <v>0.804095587392449</v>
      </c>
      <c r="Q37" s="15">
        <f t="shared" si="6"/>
        <v>0.192982940974188</v>
      </c>
      <c r="R37" s="11">
        <f t="shared" si="7"/>
        <v>0.2867805</v>
      </c>
      <c r="S37" s="16">
        <f t="shared" si="8"/>
        <v>0.672929090277016</v>
      </c>
      <c r="T37" s="3">
        <v>0.01</v>
      </c>
      <c r="U37" s="17">
        <f t="shared" si="9"/>
        <v>0.00672929090277016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0.0286292909027702</v>
      </c>
      <c r="AR37" s="24">
        <f t="shared" si="15"/>
        <v>119.491875</v>
      </c>
      <c r="AS37" s="1">
        <f t="shared" si="16"/>
        <v>0.24</v>
      </c>
      <c r="AT37" s="2">
        <f t="shared" si="20"/>
        <v>10.2083333333333</v>
      </c>
      <c r="AU37" s="1">
        <f t="shared" si="17"/>
        <v>56155.1839729846</v>
      </c>
    </row>
    <row r="38" s="1" customFormat="1" spans="1:47">
      <c r="A38" s="6"/>
      <c r="B38" s="6"/>
      <c r="C38" s="9">
        <v>9</v>
      </c>
      <c r="D38" s="10">
        <v>14.127</v>
      </c>
      <c r="E38" s="12">
        <f t="shared" si="18"/>
        <v>20.0363870967742</v>
      </c>
      <c r="F38" s="9" t="s">
        <v>109</v>
      </c>
      <c r="G38" s="6">
        <v>10</v>
      </c>
      <c r="H38" s="11">
        <f t="shared" si="0"/>
        <v>14.127</v>
      </c>
      <c r="I38" s="11">
        <f t="shared" si="1"/>
        <v>287.277</v>
      </c>
      <c r="J38" s="11">
        <f t="shared" si="2"/>
        <v>0.100575743709166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4.42846579492445</v>
      </c>
      <c r="P38" s="11">
        <f t="shared" si="5"/>
        <v>0.445396240815128</v>
      </c>
      <c r="Q38" s="15">
        <f t="shared" si="6"/>
        <v>0.106895097795631</v>
      </c>
      <c r="R38" s="11">
        <f t="shared" si="7"/>
        <v>0.2867805</v>
      </c>
      <c r="S38" s="16">
        <f t="shared" si="8"/>
        <v>0.372741862838061</v>
      </c>
      <c r="T38" s="3">
        <v>0.01</v>
      </c>
      <c r="U38" s="17">
        <f t="shared" si="9"/>
        <v>0.00372741862838061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0.0256274186283806</v>
      </c>
      <c r="AR38" s="24">
        <f t="shared" si="15"/>
        <v>119.491875</v>
      </c>
      <c r="AS38" s="1">
        <f t="shared" si="16"/>
        <v>0.24</v>
      </c>
      <c r="AT38" s="2">
        <f t="shared" si="20"/>
        <v>10.2083333333333</v>
      </c>
      <c r="AU38" s="1">
        <f t="shared" si="17"/>
        <v>50267.1341989178</v>
      </c>
    </row>
    <row r="39" s="1" customFormat="1" spans="1:47">
      <c r="A39" s="6"/>
      <c r="B39" s="6"/>
      <c r="C39" s="9">
        <v>10</v>
      </c>
      <c r="D39" s="10">
        <v>4.43341935483871</v>
      </c>
      <c r="E39" s="12">
        <f t="shared" si="18"/>
        <v>14.127</v>
      </c>
      <c r="F39" s="9" t="s">
        <v>109</v>
      </c>
      <c r="G39" s="6">
        <v>11</v>
      </c>
      <c r="H39" s="11">
        <f t="shared" si="0"/>
        <v>4.43341935483871</v>
      </c>
      <c r="I39" s="11">
        <f t="shared" si="1"/>
        <v>277.583419354839</v>
      </c>
      <c r="J39" s="11">
        <f t="shared" si="2"/>
        <v>0.0307936752504375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3.78391607640385</v>
      </c>
      <c r="O39" s="11">
        <f t="shared" si="19"/>
        <v>1.39407222770547</v>
      </c>
      <c r="P39" s="11">
        <f t="shared" si="5"/>
        <v>0.0429286074556161</v>
      </c>
      <c r="Q39" s="15">
        <f t="shared" si="6"/>
        <v>0.0103028657893479</v>
      </c>
      <c r="R39" s="11">
        <f t="shared" si="7"/>
        <v>0.2867805</v>
      </c>
      <c r="S39" s="16">
        <f t="shared" si="8"/>
        <v>0.0359259635482464</v>
      </c>
      <c r="T39" s="3">
        <v>0.01</v>
      </c>
      <c r="U39" s="17">
        <f t="shared" si="9"/>
        <v>0.000359259635482464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0.0222592596354825</v>
      </c>
      <c r="AR39" s="24">
        <f t="shared" si="15"/>
        <v>119.491875</v>
      </c>
      <c r="AS39" s="1">
        <f t="shared" si="16"/>
        <v>0.24</v>
      </c>
      <c r="AT39" s="2">
        <f t="shared" si="20"/>
        <v>10.2083333333333</v>
      </c>
      <c r="AU39" s="1">
        <f t="shared" si="17"/>
        <v>43660.6279973214</v>
      </c>
    </row>
    <row r="40" s="1" customFormat="1" spans="1:48">
      <c r="A40" s="6"/>
      <c r="B40" s="6"/>
      <c r="C40" s="9">
        <v>11</v>
      </c>
      <c r="D40" s="10">
        <v>-4.4155</v>
      </c>
      <c r="E40" s="12">
        <f t="shared" si="18"/>
        <v>4.43341935483871</v>
      </c>
      <c r="F40" s="9" t="s">
        <v>111</v>
      </c>
      <c r="G40" s="6">
        <v>12</v>
      </c>
      <c r="H40" s="11">
        <f t="shared" si="0"/>
        <v>-4.4155</v>
      </c>
      <c r="I40" s="11">
        <f t="shared" si="1"/>
        <v>268.7345</v>
      </c>
      <c r="J40" s="11">
        <f t="shared" si="2"/>
        <v>0.0097015970140754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2.54606237024985</v>
      </c>
      <c r="P40" s="11">
        <f t="shared" si="5"/>
        <v>0.0247008710888657</v>
      </c>
      <c r="Q40" s="15">
        <f t="shared" si="6"/>
        <v>0.00592820906132776</v>
      </c>
      <c r="R40" s="11">
        <f t="shared" si="7"/>
        <v>0.2867805</v>
      </c>
      <c r="S40" s="16">
        <f t="shared" si="8"/>
        <v>0.0206715905067735</v>
      </c>
      <c r="T40" s="3">
        <v>0.01</v>
      </c>
      <c r="U40" s="17">
        <f t="shared" si="9"/>
        <v>0.000206715905067735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0.0221067159050677</v>
      </c>
      <c r="AR40" s="24">
        <f t="shared" si="15"/>
        <v>119.491875</v>
      </c>
      <c r="AS40" s="1">
        <f t="shared" si="16"/>
        <v>0.24</v>
      </c>
      <c r="AT40" s="2">
        <f t="shared" si="20"/>
        <v>10.2083333333333</v>
      </c>
      <c r="AU40" s="1">
        <f t="shared" si="17"/>
        <v>43361.4197048612</v>
      </c>
      <c r="AV40" s="1">
        <f>SUM(AU29:AU40)</f>
        <v>633757.307233565</v>
      </c>
    </row>
    <row r="41" s="1" customFormat="1" spans="1:46">
      <c r="A41" s="6"/>
      <c r="B41" s="6"/>
      <c r="C41" s="9">
        <v>12</v>
      </c>
      <c r="D41" s="10">
        <v>-15.7290967741935</v>
      </c>
      <c r="E41" s="12">
        <f t="shared" si="18"/>
        <v>-4.4155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759.42</v>
      </c>
      <c r="C44" s="9" t="s">
        <v>108</v>
      </c>
      <c r="D44" s="29">
        <v>-13</v>
      </c>
      <c r="E44" s="9"/>
      <c r="F44" s="9"/>
      <c r="G44" s="6">
        <v>1</v>
      </c>
      <c r="H44" s="11">
        <f t="shared" ref="H44:H55" si="21">E45</f>
        <v>-13</v>
      </c>
      <c r="I44" s="11">
        <f t="shared" ref="I44:I55" si="22">H44+273.15</f>
        <v>260.15</v>
      </c>
      <c r="J44" s="11">
        <f t="shared" ref="J44:J55" si="23">EXP(($C$18*(I44-$C$16))/($C$19*I44*$C$16))</f>
        <v>0.00293496960327664</v>
      </c>
      <c r="K44" s="11">
        <f t="shared" ref="K44:K55" si="24">$B$44/12</f>
        <v>63.285</v>
      </c>
      <c r="L44" s="11">
        <f t="shared" ref="L44:L55" si="25">K44*$B$45/100</f>
        <v>0.63285</v>
      </c>
      <c r="M44" s="6" t="s">
        <v>109</v>
      </c>
      <c r="N44" s="6"/>
      <c r="O44" s="11">
        <f>L44</f>
        <v>0.63285</v>
      </c>
      <c r="P44" s="11">
        <f t="shared" ref="P44:P55" si="26">O44*J44</f>
        <v>0.00185739551343362</v>
      </c>
      <c r="Q44" s="15">
        <f t="shared" ref="Q44:Q55" si="27">P44*$B$46</f>
        <v>0.000334331192418052</v>
      </c>
      <c r="R44" s="11">
        <f t="shared" ref="R44:R55" si="28">L44*$B$46</f>
        <v>0.113913</v>
      </c>
      <c r="S44" s="16">
        <f t="shared" ref="S44:S55" si="29">Q44/R44</f>
        <v>0.00293496960327664</v>
      </c>
      <c r="T44" s="3">
        <v>0.01</v>
      </c>
      <c r="U44" s="17">
        <f t="shared" ref="U44:U55" si="30">S44*T44</f>
        <v>2.93496960327664e-5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0.0191293496960328</v>
      </c>
      <c r="AR44" s="24">
        <f t="shared" ref="AR44:AR55" si="36">$B$44/12</f>
        <v>63.285</v>
      </c>
      <c r="AS44" s="1">
        <f t="shared" ref="AS44:AS55" si="37">$B$46</f>
        <v>0.18</v>
      </c>
      <c r="AT44" s="2">
        <f>$E$3/12</f>
        <v>73.5916666666667</v>
      </c>
      <c r="AU44" s="1">
        <f t="shared" ref="AU44:AU55" si="38">AT44*10000*AS44*0.67*AR44*AQ44</f>
        <v>107442.705908205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-13.0596129032258</v>
      </c>
      <c r="E45" s="12">
        <f t="shared" ref="E45:E56" si="39">D44</f>
        <v>-13</v>
      </c>
      <c r="F45" s="9" t="s">
        <v>109</v>
      </c>
      <c r="G45" s="6">
        <v>2</v>
      </c>
      <c r="H45" s="11">
        <f t="shared" si="21"/>
        <v>-13.0596129032258</v>
      </c>
      <c r="I45" s="11">
        <f t="shared" si="22"/>
        <v>260.090387096774</v>
      </c>
      <c r="J45" s="11">
        <f t="shared" si="23"/>
        <v>0.0029098998498258</v>
      </c>
      <c r="K45" s="11">
        <f t="shared" si="24"/>
        <v>63.285</v>
      </c>
      <c r="L45" s="11">
        <f t="shared" si="25"/>
        <v>0.63285</v>
      </c>
      <c r="M45" s="6" t="s">
        <v>109</v>
      </c>
      <c r="N45" s="6"/>
      <c r="O45" s="11">
        <f t="shared" ref="O45:O55" si="40">L45+O44-P44-N45</f>
        <v>1.26384260448657</v>
      </c>
      <c r="P45" s="11">
        <f t="shared" si="26"/>
        <v>0.00367765540499891</v>
      </c>
      <c r="Q45" s="15">
        <f t="shared" si="27"/>
        <v>0.000661977972899804</v>
      </c>
      <c r="R45" s="11">
        <f t="shared" si="28"/>
        <v>0.113913</v>
      </c>
      <c r="S45" s="16">
        <f t="shared" si="29"/>
        <v>0.00581125923204379</v>
      </c>
      <c r="T45" s="3">
        <v>0.01</v>
      </c>
      <c r="U45" s="17">
        <f t="shared" si="30"/>
        <v>5.81125923204379e-5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0.0191581125923204</v>
      </c>
      <c r="AR45" s="24">
        <f t="shared" si="36"/>
        <v>63.285</v>
      </c>
      <c r="AS45" s="1">
        <f t="shared" si="37"/>
        <v>0.18</v>
      </c>
      <c r="AT45" s="2">
        <f t="shared" ref="AT45:AT55" si="41">$E$3/12</f>
        <v>73.5916666666667</v>
      </c>
      <c r="AU45" s="1">
        <f t="shared" si="38"/>
        <v>107604.256794985</v>
      </c>
    </row>
    <row r="46" s="1" customFormat="1" spans="1:47">
      <c r="A46" s="6" t="s">
        <v>72</v>
      </c>
      <c r="B46" s="6">
        <v>0.18</v>
      </c>
      <c r="C46" s="9">
        <v>2</v>
      </c>
      <c r="D46" s="10">
        <v>-8.39120689655172</v>
      </c>
      <c r="E46" s="12">
        <f t="shared" si="39"/>
        <v>-13.0596129032258</v>
      </c>
      <c r="F46" s="9" t="s">
        <v>109</v>
      </c>
      <c r="G46" s="6">
        <v>3</v>
      </c>
      <c r="H46" s="11">
        <f t="shared" si="21"/>
        <v>-8.39120689655172</v>
      </c>
      <c r="I46" s="11">
        <f t="shared" si="22"/>
        <v>264.758793103448</v>
      </c>
      <c r="J46" s="11">
        <f t="shared" si="23"/>
        <v>0.00563061459075187</v>
      </c>
      <c r="K46" s="11">
        <f t="shared" si="24"/>
        <v>63.285</v>
      </c>
      <c r="L46" s="11">
        <f t="shared" si="25"/>
        <v>0.63285</v>
      </c>
      <c r="M46" s="6" t="s">
        <v>109</v>
      </c>
      <c r="N46" s="6"/>
      <c r="O46" s="11">
        <f t="shared" si="40"/>
        <v>1.89301494908157</v>
      </c>
      <c r="P46" s="11">
        <f t="shared" si="26"/>
        <v>0.0106588375928101</v>
      </c>
      <c r="Q46" s="15">
        <f t="shared" si="27"/>
        <v>0.00191859076670582</v>
      </c>
      <c r="R46" s="11">
        <f t="shared" si="28"/>
        <v>0.113913</v>
      </c>
      <c r="S46" s="16">
        <f t="shared" si="29"/>
        <v>0.0168425971285614</v>
      </c>
      <c r="T46" s="3">
        <v>0.01</v>
      </c>
      <c r="U46" s="17">
        <f t="shared" si="30"/>
        <v>0.000168425971285614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0.0192684259712856</v>
      </c>
      <c r="AR46" s="24">
        <f t="shared" si="36"/>
        <v>63.285</v>
      </c>
      <c r="AS46" s="1">
        <f t="shared" si="37"/>
        <v>0.18</v>
      </c>
      <c r="AT46" s="2">
        <f t="shared" si="41"/>
        <v>73.5916666666667</v>
      </c>
      <c r="AU46" s="1">
        <f t="shared" si="38"/>
        <v>108223.847534985</v>
      </c>
    </row>
    <row r="47" s="1" customFormat="1" spans="1:47">
      <c r="A47" s="6"/>
      <c r="B47" s="6"/>
      <c r="C47" s="9">
        <v>3</v>
      </c>
      <c r="D47" s="10">
        <v>-0.340290322580645</v>
      </c>
      <c r="E47" s="12">
        <f t="shared" si="39"/>
        <v>-8.39120689655172</v>
      </c>
      <c r="F47" s="9" t="s">
        <v>109</v>
      </c>
      <c r="G47" s="6">
        <v>4</v>
      </c>
      <c r="H47" s="11">
        <f t="shared" si="21"/>
        <v>-0.340290322580645</v>
      </c>
      <c r="I47" s="11">
        <f t="shared" si="22"/>
        <v>272.809709677419</v>
      </c>
      <c r="J47" s="11">
        <f t="shared" si="23"/>
        <v>0.0166685094589225</v>
      </c>
      <c r="K47" s="11">
        <f t="shared" si="24"/>
        <v>63.285</v>
      </c>
      <c r="L47" s="11">
        <f t="shared" si="25"/>
        <v>0.63285</v>
      </c>
      <c r="M47" s="6" t="s">
        <v>109</v>
      </c>
      <c r="N47" s="6"/>
      <c r="O47" s="11">
        <f t="shared" si="40"/>
        <v>2.51520611148876</v>
      </c>
      <c r="P47" s="11">
        <f t="shared" si="26"/>
        <v>0.0419247368604899</v>
      </c>
      <c r="Q47" s="15">
        <f t="shared" si="27"/>
        <v>0.00754645263488819</v>
      </c>
      <c r="R47" s="11">
        <f t="shared" si="28"/>
        <v>0.113913</v>
      </c>
      <c r="S47" s="16">
        <f t="shared" si="29"/>
        <v>0.0662475102480681</v>
      </c>
      <c r="T47" s="3">
        <v>0.01</v>
      </c>
      <c r="U47" s="17">
        <f t="shared" si="30"/>
        <v>0.000662475102480681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0.0197624751024807</v>
      </c>
      <c r="AR47" s="24">
        <f t="shared" si="36"/>
        <v>63.285</v>
      </c>
      <c r="AS47" s="1">
        <f t="shared" si="37"/>
        <v>0.18</v>
      </c>
      <c r="AT47" s="2">
        <f t="shared" si="41"/>
        <v>73.5916666666667</v>
      </c>
      <c r="AU47" s="1">
        <f t="shared" si="38"/>
        <v>110998.744557136</v>
      </c>
    </row>
    <row r="48" s="1" customFormat="1" spans="1:47">
      <c r="A48" s="6"/>
      <c r="B48" s="6"/>
      <c r="C48" s="9">
        <v>4</v>
      </c>
      <c r="D48" s="10">
        <v>7.80933333333333</v>
      </c>
      <c r="E48" s="12">
        <f t="shared" si="39"/>
        <v>-0.340290322580645</v>
      </c>
      <c r="F48" s="9" t="s">
        <v>109</v>
      </c>
      <c r="G48" s="6">
        <v>5</v>
      </c>
      <c r="H48" s="11">
        <f t="shared" si="21"/>
        <v>7.80933333333333</v>
      </c>
      <c r="I48" s="11">
        <f t="shared" si="22"/>
        <v>280.959333333333</v>
      </c>
      <c r="J48" s="11">
        <f t="shared" si="23"/>
        <v>0.0469358934372856</v>
      </c>
      <c r="K48" s="11">
        <f t="shared" si="24"/>
        <v>63.285</v>
      </c>
      <c r="L48" s="11">
        <f t="shared" si="25"/>
        <v>0.63285</v>
      </c>
      <c r="M48" s="6" t="s">
        <v>111</v>
      </c>
      <c r="N48" s="11">
        <f>(O47-P47)*$C$24/100</f>
        <v>2.34961730589685</v>
      </c>
      <c r="O48" s="11">
        <f t="shared" si="40"/>
        <v>0.756514068731413</v>
      </c>
      <c r="P48" s="11">
        <f t="shared" si="26"/>
        <v>0.0355076637137849</v>
      </c>
      <c r="Q48" s="15">
        <f t="shared" si="27"/>
        <v>0.00639137946848129</v>
      </c>
      <c r="R48" s="11">
        <f t="shared" si="28"/>
        <v>0.113913</v>
      </c>
      <c r="S48" s="16">
        <f t="shared" si="29"/>
        <v>0.0561075511002369</v>
      </c>
      <c r="T48" s="3">
        <v>0.01</v>
      </c>
      <c r="U48" s="17">
        <f t="shared" si="30"/>
        <v>0.000561075511002369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0.0286110755110024</v>
      </c>
      <c r="AR48" s="24">
        <f t="shared" si="36"/>
        <v>63.285</v>
      </c>
      <c r="AS48" s="1">
        <f t="shared" si="37"/>
        <v>0.18</v>
      </c>
      <c r="AT48" s="2">
        <f t="shared" si="41"/>
        <v>73.5916666666667</v>
      </c>
      <c r="AU48" s="1">
        <f t="shared" si="38"/>
        <v>160698.163852565</v>
      </c>
    </row>
    <row r="49" s="1" customFormat="1" spans="1:47">
      <c r="A49" s="6"/>
      <c r="B49" s="6"/>
      <c r="C49" s="9">
        <v>5</v>
      </c>
      <c r="D49" s="10">
        <v>14.9590322580645</v>
      </c>
      <c r="E49" s="12">
        <f t="shared" si="39"/>
        <v>7.80933333333333</v>
      </c>
      <c r="F49" s="9" t="s">
        <v>111</v>
      </c>
      <c r="G49" s="6">
        <v>6</v>
      </c>
      <c r="H49" s="11">
        <f t="shared" si="21"/>
        <v>14.9590322580645</v>
      </c>
      <c r="I49" s="11">
        <f t="shared" si="22"/>
        <v>288.109032258064</v>
      </c>
      <c r="J49" s="11">
        <f t="shared" si="23"/>
        <v>0.11091809737263</v>
      </c>
      <c r="K49" s="11">
        <f t="shared" si="24"/>
        <v>63.285</v>
      </c>
      <c r="L49" s="11">
        <f t="shared" si="25"/>
        <v>0.63285</v>
      </c>
      <c r="M49" s="6" t="s">
        <v>109</v>
      </c>
      <c r="N49" s="6"/>
      <c r="O49" s="11">
        <f t="shared" si="40"/>
        <v>1.35385640501763</v>
      </c>
      <c r="P49" s="11">
        <f t="shared" si="26"/>
        <v>0.150167176560305</v>
      </c>
      <c r="Q49" s="15">
        <f t="shared" si="27"/>
        <v>0.0270300917808548</v>
      </c>
      <c r="R49" s="11">
        <f t="shared" si="28"/>
        <v>0.113913</v>
      </c>
      <c r="S49" s="16">
        <f t="shared" si="29"/>
        <v>0.237287155819396</v>
      </c>
      <c r="T49" s="3">
        <v>0.01</v>
      </c>
      <c r="U49" s="17">
        <f t="shared" si="30"/>
        <v>0.00237287155819396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0.030422871558194</v>
      </c>
      <c r="AR49" s="24">
        <f t="shared" si="36"/>
        <v>63.285</v>
      </c>
      <c r="AS49" s="1">
        <f t="shared" si="37"/>
        <v>0.18</v>
      </c>
      <c r="AT49" s="2">
        <f t="shared" si="41"/>
        <v>73.5916666666667</v>
      </c>
      <c r="AU49" s="1">
        <f t="shared" si="38"/>
        <v>170874.373339938</v>
      </c>
    </row>
    <row r="50" s="1" customFormat="1" spans="1:47">
      <c r="A50" s="6"/>
      <c r="B50" s="6"/>
      <c r="C50" s="9">
        <v>6</v>
      </c>
      <c r="D50" s="10">
        <v>20.3475666666667</v>
      </c>
      <c r="E50" s="12">
        <f t="shared" si="39"/>
        <v>14.9590322580645</v>
      </c>
      <c r="F50" s="9" t="s">
        <v>109</v>
      </c>
      <c r="G50" s="6">
        <v>7</v>
      </c>
      <c r="H50" s="11">
        <f t="shared" si="21"/>
        <v>20.3475666666667</v>
      </c>
      <c r="I50" s="11">
        <f t="shared" si="22"/>
        <v>293.497566666667</v>
      </c>
      <c r="J50" s="11">
        <f t="shared" si="23"/>
        <v>0.206286948055031</v>
      </c>
      <c r="K50" s="11">
        <f t="shared" si="24"/>
        <v>63.285</v>
      </c>
      <c r="L50" s="11">
        <f t="shared" si="25"/>
        <v>0.63285</v>
      </c>
      <c r="M50" s="6" t="s">
        <v>109</v>
      </c>
      <c r="N50" s="6"/>
      <c r="O50" s="11">
        <f t="shared" si="40"/>
        <v>1.83653922845732</v>
      </c>
      <c r="P50" s="11">
        <f t="shared" si="26"/>
        <v>0.378854072421803</v>
      </c>
      <c r="Q50" s="15">
        <f t="shared" si="27"/>
        <v>0.0681937330359246</v>
      </c>
      <c r="R50" s="11">
        <f t="shared" si="28"/>
        <v>0.113913</v>
      </c>
      <c r="S50" s="16">
        <f t="shared" si="29"/>
        <v>0.598647503234263</v>
      </c>
      <c r="T50" s="3">
        <v>0.01</v>
      </c>
      <c r="U50" s="17">
        <f t="shared" si="30"/>
        <v>0.00598647503234263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0.0340364750323426</v>
      </c>
      <c r="AR50" s="24">
        <f t="shared" si="36"/>
        <v>63.285</v>
      </c>
      <c r="AS50" s="1">
        <f t="shared" si="37"/>
        <v>0.18</v>
      </c>
      <c r="AT50" s="2">
        <f t="shared" si="41"/>
        <v>73.5916666666667</v>
      </c>
      <c r="AU50" s="1">
        <f t="shared" si="38"/>
        <v>191170.689812335</v>
      </c>
    </row>
    <row r="51" s="1" customFormat="1" spans="1:47">
      <c r="A51" s="6"/>
      <c r="B51" s="6"/>
      <c r="C51" s="9">
        <v>7</v>
      </c>
      <c r="D51" s="10">
        <v>23.0699032258064</v>
      </c>
      <c r="E51" s="12">
        <f t="shared" si="39"/>
        <v>20.3475666666667</v>
      </c>
      <c r="F51" s="9" t="s">
        <v>109</v>
      </c>
      <c r="G51" s="6">
        <v>8</v>
      </c>
      <c r="H51" s="11">
        <f t="shared" si="21"/>
        <v>23.0699032258064</v>
      </c>
      <c r="I51" s="11">
        <f t="shared" si="22"/>
        <v>296.219903225806</v>
      </c>
      <c r="J51" s="11">
        <f t="shared" si="23"/>
        <v>0.279822396522405</v>
      </c>
      <c r="K51" s="11">
        <f t="shared" si="24"/>
        <v>63.285</v>
      </c>
      <c r="L51" s="11">
        <f t="shared" si="25"/>
        <v>0.63285</v>
      </c>
      <c r="M51" s="6" t="s">
        <v>109</v>
      </c>
      <c r="N51" s="6"/>
      <c r="O51" s="11">
        <f t="shared" si="40"/>
        <v>2.09053515603552</v>
      </c>
      <c r="P51" s="11">
        <f t="shared" si="26"/>
        <v>0.584978557376199</v>
      </c>
      <c r="Q51" s="15">
        <f t="shared" si="27"/>
        <v>0.105296140327716</v>
      </c>
      <c r="R51" s="11">
        <f t="shared" si="28"/>
        <v>0.113913</v>
      </c>
      <c r="S51" s="16">
        <f t="shared" si="29"/>
        <v>0.924355783165361</v>
      </c>
      <c r="T51" s="3">
        <v>0.01</v>
      </c>
      <c r="U51" s="17">
        <f t="shared" si="30"/>
        <v>0.00924355783165361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0.0372935578316536</v>
      </c>
      <c r="AR51" s="24">
        <f t="shared" si="36"/>
        <v>63.285</v>
      </c>
      <c r="AS51" s="1">
        <f t="shared" si="37"/>
        <v>0.18</v>
      </c>
      <c r="AT51" s="2">
        <f t="shared" si="41"/>
        <v>73.5916666666667</v>
      </c>
      <c r="AU51" s="1">
        <f t="shared" si="38"/>
        <v>209464.557344989</v>
      </c>
    </row>
    <row r="52" s="1" customFormat="1" spans="1:47">
      <c r="A52" s="6"/>
      <c r="B52" s="6"/>
      <c r="C52" s="9">
        <v>8</v>
      </c>
      <c r="D52" s="10">
        <v>20.0363870967742</v>
      </c>
      <c r="E52" s="12">
        <f t="shared" si="39"/>
        <v>23.0699032258064</v>
      </c>
      <c r="F52" s="9" t="s">
        <v>109</v>
      </c>
      <c r="G52" s="6">
        <v>9</v>
      </c>
      <c r="H52" s="11">
        <f t="shared" si="21"/>
        <v>20.0363870967742</v>
      </c>
      <c r="I52" s="11">
        <f t="shared" si="22"/>
        <v>293.186387096774</v>
      </c>
      <c r="J52" s="11">
        <f t="shared" si="23"/>
        <v>0.199149766489126</v>
      </c>
      <c r="K52" s="11">
        <f t="shared" si="24"/>
        <v>63.285</v>
      </c>
      <c r="L52" s="11">
        <f t="shared" si="25"/>
        <v>0.63285</v>
      </c>
      <c r="M52" s="6" t="s">
        <v>109</v>
      </c>
      <c r="N52" s="6"/>
      <c r="O52" s="11">
        <f t="shared" si="40"/>
        <v>2.13840659865932</v>
      </c>
      <c r="P52" s="11">
        <f t="shared" si="26"/>
        <v>0.42586317478181</v>
      </c>
      <c r="Q52" s="15">
        <f t="shared" si="27"/>
        <v>0.0766553714607257</v>
      </c>
      <c r="R52" s="11">
        <f t="shared" si="28"/>
        <v>0.113913</v>
      </c>
      <c r="S52" s="16">
        <f t="shared" si="29"/>
        <v>0.672929090277016</v>
      </c>
      <c r="T52" s="3">
        <v>0.01</v>
      </c>
      <c r="U52" s="17">
        <f t="shared" si="30"/>
        <v>0.00672929090277016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0.0258292909027702</v>
      </c>
      <c r="AR52" s="24">
        <f t="shared" si="36"/>
        <v>63.285</v>
      </c>
      <c r="AS52" s="1">
        <f t="shared" si="37"/>
        <v>0.18</v>
      </c>
      <c r="AT52" s="2">
        <f t="shared" si="41"/>
        <v>73.5916666666667</v>
      </c>
      <c r="AU52" s="1">
        <f t="shared" si="38"/>
        <v>145073.876027231</v>
      </c>
    </row>
    <row r="53" s="1" customFormat="1" spans="1:47">
      <c r="A53" s="6"/>
      <c r="B53" s="6"/>
      <c r="C53" s="9">
        <v>9</v>
      </c>
      <c r="D53" s="10">
        <v>14.127</v>
      </c>
      <c r="E53" s="12">
        <f t="shared" si="39"/>
        <v>20.0363870967742</v>
      </c>
      <c r="F53" s="9" t="s">
        <v>109</v>
      </c>
      <c r="G53" s="6">
        <v>10</v>
      </c>
      <c r="H53" s="11">
        <f t="shared" si="21"/>
        <v>14.127</v>
      </c>
      <c r="I53" s="11">
        <f t="shared" si="22"/>
        <v>287.277</v>
      </c>
      <c r="J53" s="11">
        <f t="shared" si="23"/>
        <v>0.100575743709166</v>
      </c>
      <c r="K53" s="11">
        <f t="shared" si="24"/>
        <v>63.285</v>
      </c>
      <c r="L53" s="11">
        <f t="shared" si="25"/>
        <v>0.63285</v>
      </c>
      <c r="M53" s="6" t="s">
        <v>109</v>
      </c>
      <c r="N53" s="6"/>
      <c r="O53" s="11">
        <f t="shared" si="40"/>
        <v>2.34539342387751</v>
      </c>
      <c r="P53" s="11">
        <f t="shared" si="26"/>
        <v>0.235889687897067</v>
      </c>
      <c r="Q53" s="15">
        <f t="shared" si="27"/>
        <v>0.0424601438214721</v>
      </c>
      <c r="R53" s="11">
        <f t="shared" si="28"/>
        <v>0.113913</v>
      </c>
      <c r="S53" s="16">
        <f t="shared" si="29"/>
        <v>0.372741862838061</v>
      </c>
      <c r="T53" s="3">
        <v>0.01</v>
      </c>
      <c r="U53" s="17">
        <f t="shared" si="30"/>
        <v>0.00372741862838061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0.0228274186283806</v>
      </c>
      <c r="AR53" s="24">
        <f t="shared" si="36"/>
        <v>63.285</v>
      </c>
      <c r="AS53" s="1">
        <f t="shared" si="37"/>
        <v>0.18</v>
      </c>
      <c r="AT53" s="2">
        <f t="shared" si="41"/>
        <v>73.5916666666667</v>
      </c>
      <c r="AU53" s="1">
        <f t="shared" si="38"/>
        <v>128213.434607306</v>
      </c>
    </row>
    <row r="54" s="1" customFormat="1" spans="1:47">
      <c r="A54" s="6"/>
      <c r="B54" s="6"/>
      <c r="C54" s="9">
        <v>10</v>
      </c>
      <c r="D54" s="10">
        <v>4.43341935483871</v>
      </c>
      <c r="E54" s="12">
        <f t="shared" si="39"/>
        <v>14.127</v>
      </c>
      <c r="F54" s="9" t="s">
        <v>109</v>
      </c>
      <c r="G54" s="6">
        <v>11</v>
      </c>
      <c r="H54" s="11">
        <f t="shared" si="21"/>
        <v>4.43341935483871</v>
      </c>
      <c r="I54" s="11">
        <f t="shared" si="22"/>
        <v>277.583419354839</v>
      </c>
      <c r="J54" s="11">
        <f t="shared" si="23"/>
        <v>0.0307936752504375</v>
      </c>
      <c r="K54" s="11">
        <f t="shared" si="24"/>
        <v>63.285</v>
      </c>
      <c r="L54" s="11">
        <f t="shared" si="25"/>
        <v>0.63285</v>
      </c>
      <c r="M54" s="6" t="s">
        <v>111</v>
      </c>
      <c r="N54" s="11">
        <f>(O53-P53)*$C$24/100</f>
        <v>2.00402854918142</v>
      </c>
      <c r="O54" s="11">
        <f t="shared" si="40"/>
        <v>0.738325186799022</v>
      </c>
      <c r="P54" s="11">
        <f t="shared" si="26"/>
        <v>0.0227357460315077</v>
      </c>
      <c r="Q54" s="15">
        <f t="shared" si="27"/>
        <v>0.00409243428567139</v>
      </c>
      <c r="R54" s="11">
        <f t="shared" si="28"/>
        <v>0.113913</v>
      </c>
      <c r="S54" s="16">
        <f t="shared" si="29"/>
        <v>0.0359259635482464</v>
      </c>
      <c r="T54" s="3">
        <v>0.01</v>
      </c>
      <c r="U54" s="17">
        <f t="shared" si="30"/>
        <v>0.000359259635482464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0.0194592596354825</v>
      </c>
      <c r="AR54" s="24">
        <f t="shared" si="36"/>
        <v>63.285</v>
      </c>
      <c r="AS54" s="1">
        <f t="shared" si="37"/>
        <v>0.18</v>
      </c>
      <c r="AT54" s="2">
        <f t="shared" si="41"/>
        <v>73.5916666666667</v>
      </c>
      <c r="AU54" s="1">
        <f t="shared" si="38"/>
        <v>109295.691878128</v>
      </c>
    </row>
    <row r="55" s="1" customFormat="1" spans="1:48">
      <c r="A55" s="6"/>
      <c r="B55" s="6"/>
      <c r="C55" s="9">
        <v>11</v>
      </c>
      <c r="D55" s="10">
        <v>-4.4155</v>
      </c>
      <c r="E55" s="12">
        <f t="shared" si="39"/>
        <v>4.43341935483871</v>
      </c>
      <c r="F55" s="9" t="s">
        <v>111</v>
      </c>
      <c r="G55" s="6">
        <v>12</v>
      </c>
      <c r="H55" s="11">
        <f t="shared" si="21"/>
        <v>-4.4155</v>
      </c>
      <c r="I55" s="11">
        <f t="shared" si="22"/>
        <v>268.7345</v>
      </c>
      <c r="J55" s="11">
        <f t="shared" si="23"/>
        <v>0.0097015970140754</v>
      </c>
      <c r="K55" s="11">
        <f t="shared" si="24"/>
        <v>63.285</v>
      </c>
      <c r="L55" s="11">
        <f t="shared" si="25"/>
        <v>0.63285</v>
      </c>
      <c r="M55" s="6" t="s">
        <v>109</v>
      </c>
      <c r="N55" s="6"/>
      <c r="O55" s="11">
        <f t="shared" si="40"/>
        <v>1.34843944076751</v>
      </c>
      <c r="P55" s="11">
        <f t="shared" si="26"/>
        <v>0.0130820160522116</v>
      </c>
      <c r="Q55" s="15">
        <f t="shared" si="27"/>
        <v>0.00235476288939809</v>
      </c>
      <c r="R55" s="11">
        <f t="shared" si="28"/>
        <v>0.113913</v>
      </c>
      <c r="S55" s="16">
        <f t="shared" si="29"/>
        <v>0.0206715905067735</v>
      </c>
      <c r="T55" s="3">
        <v>0.01</v>
      </c>
      <c r="U55" s="17">
        <f t="shared" si="30"/>
        <v>0.000206715905067735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0.0193067159050677</v>
      </c>
      <c r="AR55" s="24">
        <f t="shared" si="36"/>
        <v>63.285</v>
      </c>
      <c r="AS55" s="1">
        <f t="shared" si="37"/>
        <v>0.18</v>
      </c>
      <c r="AT55" s="2">
        <f t="shared" si="41"/>
        <v>73.5916666666667</v>
      </c>
      <c r="AU55" s="1">
        <f t="shared" si="38"/>
        <v>108438.908379184</v>
      </c>
      <c r="AV55" s="1">
        <f>SUM(AU44:AU55)</f>
        <v>1657499.25003699</v>
      </c>
    </row>
    <row r="56" s="1" customFormat="1" spans="1:46">
      <c r="A56" s="6"/>
      <c r="B56" s="6"/>
      <c r="C56" s="9">
        <v>12</v>
      </c>
      <c r="D56" s="10">
        <v>-15.7290967741935</v>
      </c>
      <c r="E56" s="12">
        <f t="shared" si="39"/>
        <v>-4.4155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-13</v>
      </c>
      <c r="E60" s="9"/>
      <c r="F60" s="9"/>
      <c r="G60" s="6">
        <v>1</v>
      </c>
      <c r="H60" s="11">
        <f t="shared" ref="H60:H71" si="42">E61</f>
        <v>-13</v>
      </c>
      <c r="I60" s="11">
        <f t="shared" ref="I60:I71" si="43">H60+273.15</f>
        <v>260.15</v>
      </c>
      <c r="J60" s="11">
        <f t="shared" ref="J60:J71" si="44">EXP(($C$18*(I60-$C$16))/($C$19*I60*$C$16))</f>
        <v>0.00293496960327664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0.00404937756164078</v>
      </c>
      <c r="Q60" s="15">
        <f t="shared" ref="Q60:Q71" si="48">P60*$B$62</f>
        <v>0.000404937756164078</v>
      </c>
      <c r="R60" s="11">
        <f t="shared" ref="R60:R71" si="49">L60*$B$62</f>
        <v>0.13797</v>
      </c>
      <c r="S60" s="16">
        <f t="shared" ref="S60:S71" si="50">Q60/R60</f>
        <v>0.00293496960327664</v>
      </c>
      <c r="T60" s="3">
        <v>0.01</v>
      </c>
      <c r="U60" s="17">
        <f t="shared" ref="U60:U71" si="51">S60*T60</f>
        <v>2.93496960327664e-5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0.0123293496960328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0.316666666666667</v>
      </c>
      <c r="AU60" s="1">
        <f t="shared" ref="AU60:AU71" si="59">AT60*10000*AS60*0.67*AR60*AQ60</f>
        <v>360.912553439328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-13.0596129032258</v>
      </c>
      <c r="E61" s="12">
        <f t="shared" ref="E61:E72" si="60">D60</f>
        <v>-13</v>
      </c>
      <c r="F61" s="9" t="s">
        <v>109</v>
      </c>
      <c r="G61" s="6">
        <v>2</v>
      </c>
      <c r="H61" s="11">
        <f t="shared" si="42"/>
        <v>-13.0596129032258</v>
      </c>
      <c r="I61" s="11">
        <f t="shared" si="43"/>
        <v>260.090387096774</v>
      </c>
      <c r="J61" s="11">
        <f t="shared" si="44"/>
        <v>0.0029098998498258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2.75535062243836</v>
      </c>
      <c r="P61" s="11">
        <f t="shared" si="47"/>
        <v>0.00801779436245081</v>
      </c>
      <c r="Q61" s="15">
        <f t="shared" si="48"/>
        <v>0.000801779436245081</v>
      </c>
      <c r="R61" s="11">
        <f t="shared" si="49"/>
        <v>0.13797</v>
      </c>
      <c r="S61" s="16">
        <f t="shared" si="50"/>
        <v>0.00581125923204379</v>
      </c>
      <c r="T61" s="3">
        <v>0.01</v>
      </c>
      <c r="U61" s="17">
        <f t="shared" si="51"/>
        <v>5.81125923204379e-5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0.0123581125923204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0.316666666666667</v>
      </c>
      <c r="AU61" s="1">
        <f t="shared" si="59"/>
        <v>361.7545192039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-8.39120689655172</v>
      </c>
      <c r="E62" s="12">
        <f t="shared" si="60"/>
        <v>-13.0596129032258</v>
      </c>
      <c r="F62" s="9" t="s">
        <v>109</v>
      </c>
      <c r="G62" s="6">
        <v>3</v>
      </c>
      <c r="H62" s="11">
        <f t="shared" si="42"/>
        <v>-8.39120689655172</v>
      </c>
      <c r="I62" s="11">
        <f t="shared" si="43"/>
        <v>264.758793103448</v>
      </c>
      <c r="J62" s="11">
        <f t="shared" si="44"/>
        <v>0.00563061459075187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4.12703282807591</v>
      </c>
      <c r="P62" s="11">
        <f t="shared" si="47"/>
        <v>0.0232377312582762</v>
      </c>
      <c r="Q62" s="15">
        <f t="shared" si="48"/>
        <v>0.00232377312582762</v>
      </c>
      <c r="R62" s="11">
        <f t="shared" si="49"/>
        <v>0.13797</v>
      </c>
      <c r="S62" s="16">
        <f t="shared" si="50"/>
        <v>0.0168425971285614</v>
      </c>
      <c r="T62" s="3">
        <v>0.01</v>
      </c>
      <c r="U62" s="17">
        <f t="shared" si="51"/>
        <v>0.000168425971285614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0.0124684259712856</v>
      </c>
      <c r="AR62" s="24">
        <f t="shared" si="57"/>
        <v>137.97</v>
      </c>
      <c r="AS62" s="1">
        <f t="shared" si="58"/>
        <v>0.1</v>
      </c>
      <c r="AT62" s="2">
        <f t="shared" si="62"/>
        <v>0.316666666666667</v>
      </c>
      <c r="AU62" s="1">
        <f t="shared" si="59"/>
        <v>364.983682481964</v>
      </c>
    </row>
    <row r="63" s="1" customFormat="1" spans="1:47">
      <c r="A63" s="6"/>
      <c r="B63" s="6"/>
      <c r="C63" s="9">
        <v>3</v>
      </c>
      <c r="D63" s="10">
        <v>-0.340290322580645</v>
      </c>
      <c r="E63" s="12">
        <f t="shared" si="60"/>
        <v>-8.39120689655172</v>
      </c>
      <c r="F63" s="9" t="s">
        <v>109</v>
      </c>
      <c r="G63" s="6">
        <v>4</v>
      </c>
      <c r="H63" s="11">
        <f t="shared" si="42"/>
        <v>-0.340290322580645</v>
      </c>
      <c r="I63" s="11">
        <f t="shared" si="43"/>
        <v>272.809709677419</v>
      </c>
      <c r="J63" s="11">
        <f t="shared" si="44"/>
        <v>0.0166685094589225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5.48349509681763</v>
      </c>
      <c r="P63" s="11">
        <f t="shared" si="47"/>
        <v>0.0914016898892596</v>
      </c>
      <c r="Q63" s="15">
        <f t="shared" si="48"/>
        <v>0.00914016898892596</v>
      </c>
      <c r="R63" s="11">
        <f t="shared" si="49"/>
        <v>0.13797</v>
      </c>
      <c r="S63" s="16">
        <f t="shared" si="50"/>
        <v>0.0662475102480681</v>
      </c>
      <c r="T63" s="3">
        <v>0.01</v>
      </c>
      <c r="U63" s="17">
        <f t="shared" si="51"/>
        <v>0.000662475102480681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0.0129624751024807</v>
      </c>
      <c r="AR63" s="24">
        <f t="shared" si="57"/>
        <v>137.97</v>
      </c>
      <c r="AS63" s="1">
        <f t="shared" si="58"/>
        <v>0.1</v>
      </c>
      <c r="AT63" s="2">
        <f t="shared" si="62"/>
        <v>0.316666666666667</v>
      </c>
      <c r="AU63" s="1">
        <f t="shared" si="59"/>
        <v>379.445802371505</v>
      </c>
    </row>
    <row r="64" s="1" customFormat="1" spans="1:47">
      <c r="A64" s="6"/>
      <c r="B64" s="6"/>
      <c r="C64" s="9">
        <v>4</v>
      </c>
      <c r="D64" s="10">
        <v>7.80933333333333</v>
      </c>
      <c r="E64" s="12">
        <f t="shared" si="60"/>
        <v>-0.340290322580645</v>
      </c>
      <c r="F64" s="9" t="s">
        <v>109</v>
      </c>
      <c r="G64" s="6">
        <v>5</v>
      </c>
      <c r="H64" s="11">
        <f t="shared" si="42"/>
        <v>7.80933333333333</v>
      </c>
      <c r="I64" s="11">
        <f t="shared" si="43"/>
        <v>280.959333333333</v>
      </c>
      <c r="J64" s="11">
        <f t="shared" si="44"/>
        <v>0.0469358934372856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5.12248873658195</v>
      </c>
      <c r="O64" s="11">
        <f t="shared" si="61"/>
        <v>1.64930467034642</v>
      </c>
      <c r="P64" s="11">
        <f t="shared" si="47"/>
        <v>0.0774115882529969</v>
      </c>
      <c r="Q64" s="15">
        <f t="shared" si="48"/>
        <v>0.00774115882529969</v>
      </c>
      <c r="R64" s="11">
        <f t="shared" si="49"/>
        <v>0.13797</v>
      </c>
      <c r="S64" s="16">
        <f t="shared" si="50"/>
        <v>0.0561075511002369</v>
      </c>
      <c r="T64" s="3">
        <v>0.01</v>
      </c>
      <c r="U64" s="17">
        <f t="shared" si="51"/>
        <v>0.000561075511002369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0.0186110755110024</v>
      </c>
      <c r="AR64" s="24">
        <f t="shared" si="57"/>
        <v>137.97</v>
      </c>
      <c r="AS64" s="1">
        <f t="shared" si="58"/>
        <v>0.1</v>
      </c>
      <c r="AT64" s="2">
        <f t="shared" si="62"/>
        <v>0.316666666666667</v>
      </c>
      <c r="AU64" s="1">
        <f t="shared" si="59"/>
        <v>544.795220391011</v>
      </c>
    </row>
    <row r="65" s="1" customFormat="1" spans="1:47">
      <c r="A65" s="6"/>
      <c r="B65" s="6"/>
      <c r="C65" s="9">
        <v>5</v>
      </c>
      <c r="D65" s="10">
        <v>14.9590322580645</v>
      </c>
      <c r="E65" s="12">
        <f t="shared" si="60"/>
        <v>7.80933333333333</v>
      </c>
      <c r="F65" s="9" t="s">
        <v>111</v>
      </c>
      <c r="G65" s="6">
        <v>6</v>
      </c>
      <c r="H65" s="11">
        <f t="shared" si="42"/>
        <v>14.9590322580645</v>
      </c>
      <c r="I65" s="11">
        <f t="shared" si="43"/>
        <v>288.109032258064</v>
      </c>
      <c r="J65" s="11">
        <f t="shared" si="44"/>
        <v>0.11091809737263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2.95159308209342</v>
      </c>
      <c r="P65" s="11">
        <f t="shared" si="47"/>
        <v>0.32738508888402</v>
      </c>
      <c r="Q65" s="15">
        <f t="shared" si="48"/>
        <v>0.032738508888402</v>
      </c>
      <c r="R65" s="11">
        <f t="shared" si="49"/>
        <v>0.13797</v>
      </c>
      <c r="S65" s="16">
        <f t="shared" si="50"/>
        <v>0.237287155819396</v>
      </c>
      <c r="T65" s="3">
        <v>0.01</v>
      </c>
      <c r="U65" s="17">
        <f t="shared" si="51"/>
        <v>0.00237287155819396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0.020422871558194</v>
      </c>
      <c r="AR65" s="24">
        <f t="shared" si="57"/>
        <v>137.97</v>
      </c>
      <c r="AS65" s="1">
        <f t="shared" si="58"/>
        <v>0.1</v>
      </c>
      <c r="AT65" s="2">
        <f t="shared" si="62"/>
        <v>0.316666666666667</v>
      </c>
      <c r="AU65" s="1">
        <f t="shared" si="59"/>
        <v>597.831264774893</v>
      </c>
    </row>
    <row r="66" s="1" customFormat="1" spans="1:47">
      <c r="A66" s="6"/>
      <c r="B66" s="6"/>
      <c r="C66" s="9">
        <v>6</v>
      </c>
      <c r="D66" s="10">
        <v>20.3475666666667</v>
      </c>
      <c r="E66" s="12">
        <f t="shared" si="60"/>
        <v>14.9590322580645</v>
      </c>
      <c r="F66" s="9" t="s">
        <v>109</v>
      </c>
      <c r="G66" s="6">
        <v>7</v>
      </c>
      <c r="H66" s="11">
        <f t="shared" si="42"/>
        <v>20.3475666666667</v>
      </c>
      <c r="I66" s="11">
        <f t="shared" si="43"/>
        <v>293.497566666667</v>
      </c>
      <c r="J66" s="11">
        <f t="shared" si="44"/>
        <v>0.206286948055031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4.0039079932094</v>
      </c>
      <c r="P66" s="11">
        <f t="shared" si="47"/>
        <v>0.825953960212312</v>
      </c>
      <c r="Q66" s="15">
        <f t="shared" si="48"/>
        <v>0.0825953960212312</v>
      </c>
      <c r="R66" s="11">
        <f t="shared" si="49"/>
        <v>0.13797</v>
      </c>
      <c r="S66" s="16">
        <f t="shared" si="50"/>
        <v>0.598647503234263</v>
      </c>
      <c r="T66" s="3">
        <v>0.01</v>
      </c>
      <c r="U66" s="17">
        <f t="shared" si="51"/>
        <v>0.00598647503234263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0.0240364750323426</v>
      </c>
      <c r="AR66" s="24">
        <f t="shared" si="57"/>
        <v>137.97</v>
      </c>
      <c r="AS66" s="1">
        <f t="shared" si="58"/>
        <v>0.1</v>
      </c>
      <c r="AT66" s="2">
        <f t="shared" si="62"/>
        <v>0.316666666666667</v>
      </c>
      <c r="AU66" s="1">
        <f t="shared" si="59"/>
        <v>703.610960308379</v>
      </c>
    </row>
    <row r="67" s="1" customFormat="1" spans="1:47">
      <c r="A67" s="6"/>
      <c r="B67" s="6"/>
      <c r="C67" s="9">
        <v>7</v>
      </c>
      <c r="D67" s="10">
        <v>23.0699032258064</v>
      </c>
      <c r="E67" s="12">
        <f t="shared" si="60"/>
        <v>20.3475666666667</v>
      </c>
      <c r="F67" s="9" t="s">
        <v>109</v>
      </c>
      <c r="G67" s="6">
        <v>8</v>
      </c>
      <c r="H67" s="11">
        <f t="shared" si="42"/>
        <v>23.0699032258064</v>
      </c>
      <c r="I67" s="11">
        <f t="shared" si="43"/>
        <v>296.219903225806</v>
      </c>
      <c r="J67" s="11">
        <f t="shared" si="44"/>
        <v>0.279822396522405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4.55765403299709</v>
      </c>
      <c r="P67" s="11">
        <f t="shared" si="47"/>
        <v>1.27533367403325</v>
      </c>
      <c r="Q67" s="15">
        <f t="shared" si="48"/>
        <v>0.127533367403325</v>
      </c>
      <c r="R67" s="11">
        <f t="shared" si="49"/>
        <v>0.13797</v>
      </c>
      <c r="S67" s="16">
        <f t="shared" si="50"/>
        <v>0.924355783165361</v>
      </c>
      <c r="T67" s="3">
        <v>0.01</v>
      </c>
      <c r="U67" s="17">
        <f t="shared" si="51"/>
        <v>0.00924355783165362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0.0272935578316536</v>
      </c>
      <c r="AR67" s="24">
        <f t="shared" si="57"/>
        <v>137.97</v>
      </c>
      <c r="AS67" s="1">
        <f t="shared" si="58"/>
        <v>0.1</v>
      </c>
      <c r="AT67" s="2">
        <f t="shared" si="62"/>
        <v>0.316666666666667</v>
      </c>
      <c r="AU67" s="1">
        <f t="shared" si="59"/>
        <v>798.954356257388</v>
      </c>
    </row>
    <row r="68" s="1" customFormat="1" spans="1:47">
      <c r="A68" s="6"/>
      <c r="B68" s="6"/>
      <c r="C68" s="9">
        <v>8</v>
      </c>
      <c r="D68" s="10">
        <v>20.0363870967742</v>
      </c>
      <c r="E68" s="12">
        <f t="shared" si="60"/>
        <v>23.0699032258064</v>
      </c>
      <c r="F68" s="9" t="s">
        <v>109</v>
      </c>
      <c r="G68" s="6">
        <v>9</v>
      </c>
      <c r="H68" s="11">
        <f t="shared" si="42"/>
        <v>20.0363870967742</v>
      </c>
      <c r="I68" s="11">
        <f t="shared" si="43"/>
        <v>293.186387096774</v>
      </c>
      <c r="J68" s="11">
        <f t="shared" si="44"/>
        <v>0.199149766489126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4.66202035896384</v>
      </c>
      <c r="P68" s="11">
        <f t="shared" si="47"/>
        <v>0.928440265855199</v>
      </c>
      <c r="Q68" s="15">
        <f t="shared" si="48"/>
        <v>0.0928440265855199</v>
      </c>
      <c r="R68" s="11">
        <f t="shared" si="49"/>
        <v>0.13797</v>
      </c>
      <c r="S68" s="16">
        <f t="shared" si="50"/>
        <v>0.672929090277016</v>
      </c>
      <c r="T68" s="3">
        <v>0.01</v>
      </c>
      <c r="U68" s="17">
        <f t="shared" si="51"/>
        <v>0.00672929090277016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0.0202292909027702</v>
      </c>
      <c r="AR68" s="24">
        <f t="shared" si="57"/>
        <v>137.97</v>
      </c>
      <c r="AS68" s="1">
        <f t="shared" si="58"/>
        <v>0.1</v>
      </c>
      <c r="AT68" s="2">
        <f t="shared" si="62"/>
        <v>0.316666666666667</v>
      </c>
      <c r="AU68" s="1">
        <f t="shared" si="59"/>
        <v>592.164648905611</v>
      </c>
    </row>
    <row r="69" s="1" customFormat="1" spans="1:47">
      <c r="A69" s="6"/>
      <c r="B69" s="6"/>
      <c r="C69" s="9">
        <v>9</v>
      </c>
      <c r="D69" s="10">
        <v>14.127</v>
      </c>
      <c r="E69" s="12">
        <f t="shared" si="60"/>
        <v>20.0363870967742</v>
      </c>
      <c r="F69" s="9" t="s">
        <v>109</v>
      </c>
      <c r="G69" s="6">
        <v>10</v>
      </c>
      <c r="H69" s="11">
        <f t="shared" si="42"/>
        <v>14.127</v>
      </c>
      <c r="I69" s="11">
        <f t="shared" si="43"/>
        <v>287.277</v>
      </c>
      <c r="J69" s="11">
        <f t="shared" si="44"/>
        <v>0.100575743709166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5.11328009310864</v>
      </c>
      <c r="P69" s="11">
        <f t="shared" si="47"/>
        <v>0.514271948157673</v>
      </c>
      <c r="Q69" s="15">
        <f t="shared" si="48"/>
        <v>0.0514271948157673</v>
      </c>
      <c r="R69" s="11">
        <f t="shared" si="49"/>
        <v>0.13797</v>
      </c>
      <c r="S69" s="16">
        <f t="shared" si="50"/>
        <v>0.372741862838061</v>
      </c>
      <c r="T69" s="3">
        <v>0.01</v>
      </c>
      <c r="U69" s="17">
        <f t="shared" si="51"/>
        <v>0.00372741862838061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0.0172274186283806</v>
      </c>
      <c r="AR69" s="24">
        <f t="shared" si="57"/>
        <v>137.97</v>
      </c>
      <c r="AS69" s="1">
        <f t="shared" si="58"/>
        <v>0.1</v>
      </c>
      <c r="AT69" s="2">
        <f t="shared" si="62"/>
        <v>0.316666666666667</v>
      </c>
      <c r="AU69" s="1">
        <f t="shared" si="59"/>
        <v>504.291937500786</v>
      </c>
    </row>
    <row r="70" s="1" customFormat="1" spans="1:47">
      <c r="A70" s="6"/>
      <c r="B70" s="6"/>
      <c r="C70" s="9">
        <v>10</v>
      </c>
      <c r="D70" s="10">
        <v>4.43341935483871</v>
      </c>
      <c r="E70" s="12">
        <f t="shared" si="60"/>
        <v>14.127</v>
      </c>
      <c r="F70" s="9" t="s">
        <v>109</v>
      </c>
      <c r="G70" s="6">
        <v>11</v>
      </c>
      <c r="H70" s="11">
        <f t="shared" si="42"/>
        <v>4.43341935483871</v>
      </c>
      <c r="I70" s="11">
        <f t="shared" si="43"/>
        <v>277.583419354839</v>
      </c>
      <c r="J70" s="11">
        <f t="shared" si="44"/>
        <v>0.0307936752504375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4.36905773770342</v>
      </c>
      <c r="O70" s="11">
        <f t="shared" si="61"/>
        <v>1.60965040724755</v>
      </c>
      <c r="P70" s="11">
        <f t="shared" si="47"/>
        <v>0.0495670519075155</v>
      </c>
      <c r="Q70" s="15">
        <f t="shared" si="48"/>
        <v>0.00495670519075155</v>
      </c>
      <c r="R70" s="11">
        <f t="shared" si="49"/>
        <v>0.13797</v>
      </c>
      <c r="S70" s="16">
        <f t="shared" si="50"/>
        <v>0.0359259635482464</v>
      </c>
      <c r="T70" s="3">
        <v>0.01</v>
      </c>
      <c r="U70" s="17">
        <f t="shared" si="51"/>
        <v>0.000359259635482464</v>
      </c>
      <c r="V70" s="16"/>
      <c r="W70" s="3"/>
      <c r="X70" s="17"/>
      <c r="Y70" s="18">
        <v>0.04</v>
      </c>
      <c r="Z70" s="3">
        <v>0.06</v>
      </c>
      <c r="AA70" s="19">
        <f t="shared" si="52"/>
        <v>0.0024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0.0138592596354825</v>
      </c>
      <c r="AR70" s="24">
        <f t="shared" si="57"/>
        <v>137.97</v>
      </c>
      <c r="AS70" s="1">
        <f t="shared" si="58"/>
        <v>0.1</v>
      </c>
      <c r="AT70" s="2">
        <f t="shared" si="62"/>
        <v>0.316666666666667</v>
      </c>
      <c r="AU70" s="1">
        <f t="shared" si="59"/>
        <v>405.697048679711</v>
      </c>
    </row>
    <row r="71" s="1" customFormat="1" spans="1:48">
      <c r="A71" s="6"/>
      <c r="B71" s="6"/>
      <c r="C71" s="9">
        <v>11</v>
      </c>
      <c r="D71" s="10">
        <v>-4.4155</v>
      </c>
      <c r="E71" s="12">
        <f t="shared" si="60"/>
        <v>4.43341935483871</v>
      </c>
      <c r="F71" s="9" t="s">
        <v>111</v>
      </c>
      <c r="G71" s="6">
        <v>12</v>
      </c>
      <c r="H71" s="11">
        <f t="shared" si="42"/>
        <v>-4.4155</v>
      </c>
      <c r="I71" s="11">
        <f t="shared" si="43"/>
        <v>268.7345</v>
      </c>
      <c r="J71" s="11">
        <f t="shared" si="44"/>
        <v>0.0097015970140754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2.93978335534003</v>
      </c>
      <c r="P71" s="11">
        <f t="shared" si="47"/>
        <v>0.0285205934221954</v>
      </c>
      <c r="Q71" s="15">
        <f t="shared" si="48"/>
        <v>0.00285205934221954</v>
      </c>
      <c r="R71" s="11">
        <f t="shared" si="49"/>
        <v>0.13797</v>
      </c>
      <c r="S71" s="16">
        <f t="shared" si="50"/>
        <v>0.0206715905067735</v>
      </c>
      <c r="T71" s="3">
        <v>0.01</v>
      </c>
      <c r="U71" s="17">
        <f t="shared" si="51"/>
        <v>0.000206715905067735</v>
      </c>
      <c r="V71" s="16"/>
      <c r="W71" s="3"/>
      <c r="X71" s="17"/>
      <c r="Y71" s="18">
        <v>0.04</v>
      </c>
      <c r="Z71" s="3">
        <v>0.06</v>
      </c>
      <c r="AA71" s="19">
        <f t="shared" si="52"/>
        <v>0.0024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0.0137067159050677</v>
      </c>
      <c r="AR71" s="24">
        <f t="shared" si="57"/>
        <v>137.97</v>
      </c>
      <c r="AS71" s="1">
        <f t="shared" si="58"/>
        <v>0.1</v>
      </c>
      <c r="AT71" s="2">
        <f t="shared" si="62"/>
        <v>0.316666666666667</v>
      </c>
      <c r="AU71" s="1">
        <f t="shared" si="59"/>
        <v>401.231691737742</v>
      </c>
      <c r="AV71" s="1">
        <f>SUM(AU60:AU71)</f>
        <v>6015.67368605222</v>
      </c>
    </row>
    <row r="72" s="1" customFormat="1" spans="1:46">
      <c r="A72" s="6"/>
      <c r="B72" s="6"/>
      <c r="C72" s="9">
        <v>12</v>
      </c>
      <c r="D72" s="10">
        <v>-15.7290967741935</v>
      </c>
      <c r="E72" s="12">
        <f t="shared" si="60"/>
        <v>-4.4155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-13</v>
      </c>
      <c r="E76" s="9"/>
      <c r="F76" s="9"/>
      <c r="G76" s="6">
        <v>1</v>
      </c>
      <c r="H76" s="11">
        <f t="shared" ref="H76:H87" si="63">E77</f>
        <v>-13</v>
      </c>
      <c r="I76" s="11">
        <f t="shared" ref="I76:I87" si="64">H76+273.15</f>
        <v>260.15</v>
      </c>
      <c r="J76" s="11">
        <f t="shared" ref="J76:J87" si="65">EXP(($C$18*(I76-$C$16))/($C$19*I76*$C$16))</f>
        <v>0.00293496960327664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0.000229696835672437</v>
      </c>
      <c r="Q76" s="15">
        <f t="shared" ref="Q76:Q87" si="69">P76*$B$78</f>
        <v>4.3642398777763e-5</v>
      </c>
      <c r="R76" s="11">
        <f t="shared" ref="R76:R87" si="70">L76*$B$78</f>
        <v>0.0148697958333333</v>
      </c>
      <c r="S76" s="16">
        <f t="shared" ref="S76:S87" si="71">Q76/R76</f>
        <v>0.00293496960327665</v>
      </c>
      <c r="T76" s="3">
        <v>0.01</v>
      </c>
      <c r="U76" s="17">
        <f t="shared" ref="U76:U87" si="72">S76*T76</f>
        <v>2.93496960327665e-5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0.0116293496960328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620.325</v>
      </c>
      <c r="AU76" s="1">
        <f t="shared" ref="AU76:AU87" si="79">AT76*10000*AS76*0.67*AR76*AQ76</f>
        <v>71871.1381674749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-13.0596129032258</v>
      </c>
      <c r="E77" s="12">
        <f t="shared" ref="E77:E88" si="80">D76</f>
        <v>-13</v>
      </c>
      <c r="F77" s="9" t="s">
        <v>109</v>
      </c>
      <c r="G77" s="6">
        <v>2</v>
      </c>
      <c r="H77" s="11">
        <f t="shared" si="63"/>
        <v>-13.0596129032258</v>
      </c>
      <c r="I77" s="11">
        <f t="shared" si="64"/>
        <v>260.090387096774</v>
      </c>
      <c r="J77" s="11">
        <f t="shared" si="65"/>
        <v>0.0029098998498258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0.156294469830994</v>
      </c>
      <c r="P77" s="11">
        <f t="shared" si="68"/>
        <v>0.000454801254289813</v>
      </c>
      <c r="Q77" s="15">
        <f t="shared" si="69"/>
        <v>8.64122383150645e-5</v>
      </c>
      <c r="R77" s="11">
        <f t="shared" si="70"/>
        <v>0.0148697958333333</v>
      </c>
      <c r="S77" s="16">
        <f t="shared" si="71"/>
        <v>0.0058112592320438</v>
      </c>
      <c r="T77" s="3">
        <v>0.01</v>
      </c>
      <c r="U77" s="17">
        <f t="shared" si="72"/>
        <v>5.8112592320438e-5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0.0116581125923204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620.325</v>
      </c>
      <c r="AU77" s="1">
        <f t="shared" si="79"/>
        <v>72048.8972122384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-8.39120689655172</v>
      </c>
      <c r="E78" s="12">
        <f t="shared" si="80"/>
        <v>-13.0596129032258</v>
      </c>
      <c r="F78" s="9" t="s">
        <v>109</v>
      </c>
      <c r="G78" s="6">
        <v>3</v>
      </c>
      <c r="H78" s="11">
        <f t="shared" si="63"/>
        <v>-8.39120689655172</v>
      </c>
      <c r="I78" s="11">
        <f t="shared" si="64"/>
        <v>264.758793103448</v>
      </c>
      <c r="J78" s="11">
        <f t="shared" si="65"/>
        <v>0.00563061459075187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0.234101751910038</v>
      </c>
      <c r="P78" s="11">
        <f t="shared" si="68"/>
        <v>0.00131813674002523</v>
      </c>
      <c r="Q78" s="15">
        <f t="shared" si="69"/>
        <v>0.000250445980604794</v>
      </c>
      <c r="R78" s="11">
        <f t="shared" si="70"/>
        <v>0.0148697958333333</v>
      </c>
      <c r="S78" s="16">
        <f t="shared" si="71"/>
        <v>0.0168425971285614</v>
      </c>
      <c r="T78" s="3">
        <v>0.01</v>
      </c>
      <c r="U78" s="17">
        <f t="shared" si="72"/>
        <v>0.000168425971285614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0.0117684259712856</v>
      </c>
      <c r="AR78" s="24">
        <f t="shared" si="77"/>
        <v>7.82620833333333</v>
      </c>
      <c r="AS78" s="1">
        <f t="shared" si="78"/>
        <v>0.19</v>
      </c>
      <c r="AT78" s="2">
        <f t="shared" si="82"/>
        <v>620.325</v>
      </c>
      <c r="AU78" s="1">
        <f t="shared" si="79"/>
        <v>72730.6505611838</v>
      </c>
    </row>
    <row r="79" s="1" customFormat="1" spans="1:47">
      <c r="A79" s="6"/>
      <c r="B79" s="6"/>
      <c r="C79" s="9">
        <v>3</v>
      </c>
      <c r="D79" s="10">
        <v>-0.340290322580645</v>
      </c>
      <c r="E79" s="12">
        <f t="shared" si="80"/>
        <v>-8.39120689655172</v>
      </c>
      <c r="F79" s="9" t="s">
        <v>109</v>
      </c>
      <c r="G79" s="6">
        <v>4</v>
      </c>
      <c r="H79" s="11">
        <f t="shared" si="63"/>
        <v>-0.340290322580645</v>
      </c>
      <c r="I79" s="11">
        <f t="shared" si="64"/>
        <v>272.809709677419</v>
      </c>
      <c r="J79" s="11">
        <f t="shared" si="65"/>
        <v>0.0166685094589225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0.311045698503346</v>
      </c>
      <c r="P79" s="11">
        <f t="shared" si="68"/>
        <v>0.00518466816766016</v>
      </c>
      <c r="Q79" s="15">
        <f t="shared" si="69"/>
        <v>0.00098508695185543</v>
      </c>
      <c r="R79" s="11">
        <f t="shared" si="70"/>
        <v>0.0148697958333333</v>
      </c>
      <c r="S79" s="16">
        <f t="shared" si="71"/>
        <v>0.0662475102480683</v>
      </c>
      <c r="T79" s="3">
        <v>0.01</v>
      </c>
      <c r="U79" s="17">
        <f t="shared" si="72"/>
        <v>0.000662475102480683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0.0122624751024807</v>
      </c>
      <c r="AR79" s="24">
        <f t="shared" si="77"/>
        <v>7.82620833333333</v>
      </c>
      <c r="AS79" s="1">
        <f t="shared" si="78"/>
        <v>0.19</v>
      </c>
      <c r="AT79" s="2">
        <f t="shared" si="82"/>
        <v>620.325</v>
      </c>
      <c r="AU79" s="1">
        <f t="shared" si="79"/>
        <v>75783.9488364738</v>
      </c>
    </row>
    <row r="80" s="1" customFormat="1" spans="1:47">
      <c r="A80" s="6"/>
      <c r="B80" s="6"/>
      <c r="C80" s="9">
        <v>4</v>
      </c>
      <c r="D80" s="10">
        <v>7.80933333333333</v>
      </c>
      <c r="E80" s="12">
        <f t="shared" si="80"/>
        <v>-0.340290322580645</v>
      </c>
      <c r="F80" s="9" t="s">
        <v>109</v>
      </c>
      <c r="G80" s="6">
        <v>5</v>
      </c>
      <c r="H80" s="11">
        <f t="shared" si="63"/>
        <v>7.80933333333333</v>
      </c>
      <c r="I80" s="11">
        <f t="shared" si="64"/>
        <v>280.959333333333</v>
      </c>
      <c r="J80" s="11">
        <f t="shared" si="65"/>
        <v>0.0469358934372856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0.290567978818901</v>
      </c>
      <c r="O80" s="11">
        <f t="shared" si="81"/>
        <v>0.0935551348501176</v>
      </c>
      <c r="P80" s="11">
        <f t="shared" si="68"/>
        <v>0.004391093839836</v>
      </c>
      <c r="Q80" s="15">
        <f t="shared" si="69"/>
        <v>0.00083430782956884</v>
      </c>
      <c r="R80" s="11">
        <f t="shared" si="70"/>
        <v>0.0148697958333333</v>
      </c>
      <c r="S80" s="16">
        <f t="shared" si="71"/>
        <v>0.056107551100237</v>
      </c>
      <c r="T80" s="3">
        <v>0.01</v>
      </c>
      <c r="U80" s="17">
        <f t="shared" si="72"/>
        <v>0.00056107551100237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0.0196610755110024</v>
      </c>
      <c r="AR80" s="24">
        <f t="shared" si="77"/>
        <v>7.82620833333333</v>
      </c>
      <c r="AS80" s="1">
        <f t="shared" si="78"/>
        <v>0.19</v>
      </c>
      <c r="AT80" s="2">
        <f t="shared" si="82"/>
        <v>620.325</v>
      </c>
      <c r="AU80" s="1">
        <f t="shared" si="79"/>
        <v>121508.417195027</v>
      </c>
    </row>
    <row r="81" s="1" customFormat="1" spans="1:47">
      <c r="A81" s="6"/>
      <c r="B81" s="6"/>
      <c r="C81" s="9">
        <v>5</v>
      </c>
      <c r="D81" s="10">
        <v>14.9590322580645</v>
      </c>
      <c r="E81" s="12">
        <f t="shared" si="80"/>
        <v>7.80933333333333</v>
      </c>
      <c r="F81" s="9" t="s">
        <v>111</v>
      </c>
      <c r="G81" s="6">
        <v>6</v>
      </c>
      <c r="H81" s="11">
        <f t="shared" si="63"/>
        <v>14.9590322580645</v>
      </c>
      <c r="I81" s="11">
        <f t="shared" si="64"/>
        <v>288.109032258064</v>
      </c>
      <c r="J81" s="11">
        <f t="shared" si="65"/>
        <v>0.11091809737263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0.167426124343615</v>
      </c>
      <c r="P81" s="11">
        <f t="shared" si="68"/>
        <v>0.0185705871626672</v>
      </c>
      <c r="Q81" s="15">
        <f t="shared" si="69"/>
        <v>0.00352841156090677</v>
      </c>
      <c r="R81" s="11">
        <f t="shared" si="70"/>
        <v>0.0148697958333333</v>
      </c>
      <c r="S81" s="16">
        <f t="shared" si="71"/>
        <v>0.237287155819396</v>
      </c>
      <c r="T81" s="3">
        <v>0.01</v>
      </c>
      <c r="U81" s="17">
        <f t="shared" si="72"/>
        <v>0.00237287155819396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0.021472871558194</v>
      </c>
      <c r="AR81" s="24">
        <f t="shared" si="77"/>
        <v>7.82620833333333</v>
      </c>
      <c r="AS81" s="1">
        <f t="shared" si="78"/>
        <v>0.19</v>
      </c>
      <c r="AT81" s="2">
        <f t="shared" si="82"/>
        <v>620.325</v>
      </c>
      <c r="AU81" s="1">
        <f t="shared" si="79"/>
        <v>132705.59050588</v>
      </c>
    </row>
    <row r="82" s="1" customFormat="1" spans="1:47">
      <c r="A82" s="6"/>
      <c r="B82" s="6"/>
      <c r="C82" s="9">
        <v>6</v>
      </c>
      <c r="D82" s="10">
        <v>20.3475666666667</v>
      </c>
      <c r="E82" s="12">
        <f t="shared" si="80"/>
        <v>14.9590322580645</v>
      </c>
      <c r="F82" s="9" t="s">
        <v>109</v>
      </c>
      <c r="G82" s="6">
        <v>7</v>
      </c>
      <c r="H82" s="11">
        <f t="shared" si="63"/>
        <v>20.3475666666667</v>
      </c>
      <c r="I82" s="11">
        <f t="shared" si="64"/>
        <v>293.497566666667</v>
      </c>
      <c r="J82" s="11">
        <f t="shared" si="65"/>
        <v>0.206286948055031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0.227117620514281</v>
      </c>
      <c r="P82" s="11">
        <f t="shared" si="68"/>
        <v>0.0468514007854118</v>
      </c>
      <c r="Q82" s="15">
        <f t="shared" si="69"/>
        <v>0.00890176614922824</v>
      </c>
      <c r="R82" s="11">
        <f t="shared" si="70"/>
        <v>0.0148697958333333</v>
      </c>
      <c r="S82" s="16">
        <f t="shared" si="71"/>
        <v>0.598647503234264</v>
      </c>
      <c r="T82" s="3">
        <v>0.01</v>
      </c>
      <c r="U82" s="17">
        <f t="shared" si="72"/>
        <v>0.00598647503234264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0.0250864750323426</v>
      </c>
      <c r="AR82" s="24">
        <f t="shared" si="77"/>
        <v>7.82620833333333</v>
      </c>
      <c r="AS82" s="1">
        <f t="shared" si="78"/>
        <v>0.19</v>
      </c>
      <c r="AT82" s="2">
        <f t="shared" si="82"/>
        <v>620.325</v>
      </c>
      <c r="AU82" s="1">
        <f t="shared" si="79"/>
        <v>155038.205945383</v>
      </c>
    </row>
    <row r="83" s="1" customFormat="1" spans="1:47">
      <c r="A83" s="6"/>
      <c r="B83" s="6"/>
      <c r="C83" s="9">
        <v>7</v>
      </c>
      <c r="D83" s="10">
        <v>23.0699032258064</v>
      </c>
      <c r="E83" s="12">
        <f t="shared" si="80"/>
        <v>20.3475666666667</v>
      </c>
      <c r="F83" s="9" t="s">
        <v>109</v>
      </c>
      <c r="G83" s="6">
        <v>8</v>
      </c>
      <c r="H83" s="11">
        <f t="shared" si="63"/>
        <v>23.0699032258064</v>
      </c>
      <c r="I83" s="11">
        <f t="shared" si="64"/>
        <v>296.219903225806</v>
      </c>
      <c r="J83" s="11">
        <f t="shared" si="65"/>
        <v>0.279822396522405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0.258528303062202</v>
      </c>
      <c r="P83" s="11">
        <f t="shared" si="68"/>
        <v>0.0723420093317361</v>
      </c>
      <c r="Q83" s="15">
        <f t="shared" si="69"/>
        <v>0.0137449817730299</v>
      </c>
      <c r="R83" s="11">
        <f t="shared" si="70"/>
        <v>0.0148697958333333</v>
      </c>
      <c r="S83" s="16">
        <f t="shared" si="71"/>
        <v>0.924355783165363</v>
      </c>
      <c r="T83" s="3">
        <v>0.01</v>
      </c>
      <c r="U83" s="17">
        <f t="shared" si="72"/>
        <v>0.00924355783165363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0.0283435578316536</v>
      </c>
      <c r="AR83" s="24">
        <f t="shared" si="77"/>
        <v>7.82620833333333</v>
      </c>
      <c r="AS83" s="1">
        <f t="shared" si="78"/>
        <v>0.19</v>
      </c>
      <c r="AT83" s="2">
        <f t="shared" si="82"/>
        <v>620.325</v>
      </c>
      <c r="AU83" s="1">
        <f t="shared" si="79"/>
        <v>175167.469748676</v>
      </c>
    </row>
    <row r="84" s="1" customFormat="1" spans="1:47">
      <c r="A84" s="6"/>
      <c r="B84" s="6"/>
      <c r="C84" s="9">
        <v>8</v>
      </c>
      <c r="D84" s="10">
        <v>20.0363870967742</v>
      </c>
      <c r="E84" s="12">
        <f t="shared" si="80"/>
        <v>23.0699032258064</v>
      </c>
      <c r="F84" s="9" t="s">
        <v>109</v>
      </c>
      <c r="G84" s="6">
        <v>9</v>
      </c>
      <c r="H84" s="11">
        <f t="shared" si="63"/>
        <v>20.0363870967742</v>
      </c>
      <c r="I84" s="11">
        <f t="shared" si="64"/>
        <v>293.186387096774</v>
      </c>
      <c r="J84" s="11">
        <f t="shared" si="65"/>
        <v>0.199149766489126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0.2644483770638</v>
      </c>
      <c r="P84" s="11">
        <f t="shared" si="68"/>
        <v>0.052664832540684</v>
      </c>
      <c r="Q84" s="15">
        <f t="shared" si="69"/>
        <v>0.01000631818273</v>
      </c>
      <c r="R84" s="11">
        <f t="shared" si="70"/>
        <v>0.0148697958333333</v>
      </c>
      <c r="S84" s="16">
        <f t="shared" si="71"/>
        <v>0.672929090277017</v>
      </c>
      <c r="T84" s="3">
        <v>0.01</v>
      </c>
      <c r="U84" s="17">
        <f t="shared" si="72"/>
        <v>0.00672929090277017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0.0183292909027702</v>
      </c>
      <c r="AR84" s="24">
        <f t="shared" si="77"/>
        <v>7.82620833333333</v>
      </c>
      <c r="AS84" s="1">
        <f t="shared" si="78"/>
        <v>0.19</v>
      </c>
      <c r="AT84" s="2">
        <f t="shared" si="82"/>
        <v>620.325</v>
      </c>
      <c r="AU84" s="1">
        <f t="shared" si="79"/>
        <v>113277.787100532</v>
      </c>
    </row>
    <row r="85" s="1" customFormat="1" spans="1:47">
      <c r="A85" s="6"/>
      <c r="B85" s="6"/>
      <c r="C85" s="9">
        <v>9</v>
      </c>
      <c r="D85" s="10">
        <v>14.127</v>
      </c>
      <c r="E85" s="12">
        <f t="shared" si="80"/>
        <v>20.0363870967742</v>
      </c>
      <c r="F85" s="9" t="s">
        <v>109</v>
      </c>
      <c r="G85" s="6">
        <v>10</v>
      </c>
      <c r="H85" s="11">
        <f t="shared" si="63"/>
        <v>14.127</v>
      </c>
      <c r="I85" s="11">
        <f t="shared" si="64"/>
        <v>287.277</v>
      </c>
      <c r="J85" s="11">
        <f t="shared" si="65"/>
        <v>0.100575743709166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0.290045627856449</v>
      </c>
      <c r="P85" s="11">
        <f t="shared" si="68"/>
        <v>0.0291715547312542</v>
      </c>
      <c r="Q85" s="15">
        <f t="shared" si="69"/>
        <v>0.00554259539893831</v>
      </c>
      <c r="R85" s="11">
        <f t="shared" si="70"/>
        <v>0.0148697958333333</v>
      </c>
      <c r="S85" s="16">
        <f t="shared" si="71"/>
        <v>0.372741862838062</v>
      </c>
      <c r="T85" s="3">
        <v>0.01</v>
      </c>
      <c r="U85" s="17">
        <f t="shared" si="72"/>
        <v>0.00372741862838062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0.0153274186283806</v>
      </c>
      <c r="AR85" s="24">
        <f t="shared" si="77"/>
        <v>7.82620833333333</v>
      </c>
      <c r="AS85" s="1">
        <f t="shared" si="78"/>
        <v>0.19</v>
      </c>
      <c r="AT85" s="2">
        <f t="shared" si="82"/>
        <v>620.325</v>
      </c>
      <c r="AU85" s="1">
        <f t="shared" si="79"/>
        <v>94725.7629002997</v>
      </c>
    </row>
    <row r="86" s="1" customFormat="1" spans="1:47">
      <c r="A86" s="6"/>
      <c r="B86" s="6"/>
      <c r="C86" s="9">
        <v>10</v>
      </c>
      <c r="D86" s="10">
        <v>4.43341935483871</v>
      </c>
      <c r="E86" s="12">
        <f t="shared" si="80"/>
        <v>14.127</v>
      </c>
      <c r="F86" s="9" t="s">
        <v>109</v>
      </c>
      <c r="G86" s="6">
        <v>11</v>
      </c>
      <c r="H86" s="11">
        <f t="shared" si="63"/>
        <v>4.43341935483871</v>
      </c>
      <c r="I86" s="11">
        <f t="shared" si="64"/>
        <v>277.583419354839</v>
      </c>
      <c r="J86" s="11">
        <f t="shared" si="65"/>
        <v>0.0307936752504375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0.247830369468935</v>
      </c>
      <c r="O86" s="11">
        <f t="shared" si="81"/>
        <v>0.091305786989593</v>
      </c>
      <c r="P86" s="11">
        <f t="shared" si="68"/>
        <v>0.00281164075304315</v>
      </c>
      <c r="Q86" s="15">
        <f t="shared" si="69"/>
        <v>0.000534211743078199</v>
      </c>
      <c r="R86" s="11">
        <f t="shared" si="70"/>
        <v>0.0148697958333333</v>
      </c>
      <c r="S86" s="16">
        <f t="shared" si="71"/>
        <v>0.0359259635482464</v>
      </c>
      <c r="T86" s="3">
        <v>0.01</v>
      </c>
      <c r="U86" s="17">
        <f t="shared" si="72"/>
        <v>0.000359259635482464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0.0119592596354825</v>
      </c>
      <c r="AR86" s="24">
        <f t="shared" si="77"/>
        <v>7.82620833333333</v>
      </c>
      <c r="AS86" s="1">
        <f t="shared" si="78"/>
        <v>0.19</v>
      </c>
      <c r="AT86" s="2">
        <f t="shared" si="82"/>
        <v>620.325</v>
      </c>
      <c r="AU86" s="1">
        <f t="shared" si="79"/>
        <v>73910.0314384461</v>
      </c>
    </row>
    <row r="87" s="1" customFormat="1" spans="1:48">
      <c r="A87" s="6"/>
      <c r="B87" s="6"/>
      <c r="C87" s="9">
        <v>11</v>
      </c>
      <c r="D87" s="10">
        <v>-4.4155</v>
      </c>
      <c r="E87" s="12">
        <f t="shared" si="80"/>
        <v>4.43341935483871</v>
      </c>
      <c r="F87" s="9" t="s">
        <v>111</v>
      </c>
      <c r="G87" s="6">
        <v>12</v>
      </c>
      <c r="H87" s="11">
        <f t="shared" si="63"/>
        <v>-4.4155</v>
      </c>
      <c r="I87" s="11">
        <f t="shared" si="64"/>
        <v>268.7345</v>
      </c>
      <c r="J87" s="11">
        <f t="shared" si="65"/>
        <v>0.0097015970140754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0.166756229569883</v>
      </c>
      <c r="P87" s="11">
        <f t="shared" si="68"/>
        <v>0.00161780173887365</v>
      </c>
      <c r="Q87" s="15">
        <f t="shared" si="69"/>
        <v>0.000307382330385994</v>
      </c>
      <c r="R87" s="11">
        <f t="shared" si="70"/>
        <v>0.0148697958333333</v>
      </c>
      <c r="S87" s="16">
        <f t="shared" si="71"/>
        <v>0.0206715905067736</v>
      </c>
      <c r="T87" s="3">
        <v>0.01</v>
      </c>
      <c r="U87" s="17">
        <f t="shared" si="72"/>
        <v>0.000206715905067735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0.0118067159050677</v>
      </c>
      <c r="AR87" s="24">
        <f t="shared" si="77"/>
        <v>7.82620833333333</v>
      </c>
      <c r="AS87" s="1">
        <f t="shared" si="78"/>
        <v>0.19</v>
      </c>
      <c r="AT87" s="2">
        <f t="shared" si="82"/>
        <v>620.325</v>
      </c>
      <c r="AU87" s="1">
        <f t="shared" si="79"/>
        <v>72967.2881370765</v>
      </c>
      <c r="AV87" s="1">
        <f>SUM(AU76:AU87)</f>
        <v>1231735.18774869</v>
      </c>
    </row>
    <row r="88" s="1" customFormat="1" spans="1:46">
      <c r="A88" s="6"/>
      <c r="B88" s="6"/>
      <c r="C88" s="9">
        <v>12</v>
      </c>
      <c r="D88" s="10">
        <v>-15.7290967741935</v>
      </c>
      <c r="E88" s="12">
        <f t="shared" si="80"/>
        <v>-4.4155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-13</v>
      </c>
      <c r="E91" s="9"/>
      <c r="F91" s="9"/>
      <c r="G91" s="6">
        <v>1</v>
      </c>
      <c r="H91" s="11">
        <f t="shared" ref="H91:H102" si="83">E92</f>
        <v>-13</v>
      </c>
      <c r="I91" s="11">
        <f t="shared" ref="I91:I102" si="84">H91+273.15</f>
        <v>260.15</v>
      </c>
      <c r="J91" s="11">
        <f t="shared" ref="J91:J102" si="85">EXP(($C$18*(I91-$C$16))/($C$19*I91*$C$16))</f>
        <v>0.00293496960327664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0.000222822892280763</v>
      </c>
      <c r="Q91" s="15">
        <f t="shared" ref="Q91:Q102" si="89">P91*$B$93</f>
        <v>4.01081206105373e-5</v>
      </c>
      <c r="R91" s="11">
        <f t="shared" ref="R91:R102" si="90">L91*$B$93</f>
        <v>0.0136656</v>
      </c>
      <c r="S91" s="16">
        <f t="shared" ref="S91:S102" si="91">Q91/R91</f>
        <v>0.00293496960327664</v>
      </c>
      <c r="T91" s="3">
        <v>0.01</v>
      </c>
      <c r="U91" s="17">
        <f t="shared" ref="U91:U102" si="92">S91*T91</f>
        <v>2.93496960327664e-5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0.0148293496960328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231.333333333333</v>
      </c>
      <c r="AU91" s="1">
        <f t="shared" ref="AU91:AU102" si="98">AT91*10000*AS91*0.67*AR91*AQ91</f>
        <v>31409.7029738716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-13.0596129032258</v>
      </c>
      <c r="E92" s="12">
        <f t="shared" ref="E92:E103" si="99">D91</f>
        <v>-13</v>
      </c>
      <c r="F92" s="9" t="s">
        <v>109</v>
      </c>
      <c r="G92" s="6">
        <v>2</v>
      </c>
      <c r="H92" s="11">
        <f t="shared" si="83"/>
        <v>-13.0596129032258</v>
      </c>
      <c r="I92" s="11">
        <f t="shared" si="84"/>
        <v>260.090387096774</v>
      </c>
      <c r="J92" s="11">
        <f t="shared" si="85"/>
        <v>0.0029098998498258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0.151617177107719</v>
      </c>
      <c r="P92" s="11">
        <f t="shared" si="88"/>
        <v>0.000441190800896764</v>
      </c>
      <c r="Q92" s="15">
        <f t="shared" si="89"/>
        <v>7.94143441614176e-5</v>
      </c>
      <c r="R92" s="11">
        <f t="shared" si="90"/>
        <v>0.0136656</v>
      </c>
      <c r="S92" s="16">
        <f t="shared" si="91"/>
        <v>0.00581125923204379</v>
      </c>
      <c r="T92" s="3">
        <v>0.01</v>
      </c>
      <c r="U92" s="17">
        <f t="shared" si="92"/>
        <v>5.81125923204379e-5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0.0148581125923204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231.333333333333</v>
      </c>
      <c r="AU92" s="1">
        <f t="shared" si="98"/>
        <v>31470.6249999606</v>
      </c>
    </row>
    <row r="93" s="1" customFormat="1" spans="1:47">
      <c r="A93" s="6" t="s">
        <v>72</v>
      </c>
      <c r="B93" s="6">
        <v>0.18</v>
      </c>
      <c r="C93" s="9">
        <v>2</v>
      </c>
      <c r="D93" s="10">
        <v>-8.39120689655172</v>
      </c>
      <c r="E93" s="12">
        <f t="shared" si="99"/>
        <v>-13.0596129032258</v>
      </c>
      <c r="F93" s="9" t="s">
        <v>109</v>
      </c>
      <c r="G93" s="6">
        <v>3</v>
      </c>
      <c r="H93" s="11">
        <f t="shared" si="83"/>
        <v>-8.39120689655172</v>
      </c>
      <c r="I93" s="11">
        <f t="shared" si="84"/>
        <v>264.758793103448</v>
      </c>
      <c r="J93" s="11">
        <f t="shared" si="85"/>
        <v>0.00563061459075187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0.227095986306822</v>
      </c>
      <c r="P93" s="11">
        <f t="shared" si="88"/>
        <v>0.00127868997400038</v>
      </c>
      <c r="Q93" s="15">
        <f t="shared" si="89"/>
        <v>0.000230164195320069</v>
      </c>
      <c r="R93" s="11">
        <f t="shared" si="90"/>
        <v>0.0136656</v>
      </c>
      <c r="S93" s="16">
        <f t="shared" si="91"/>
        <v>0.0168425971285614</v>
      </c>
      <c r="T93" s="3">
        <v>0.01</v>
      </c>
      <c r="U93" s="17">
        <f t="shared" si="92"/>
        <v>0.000168425971285614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0.0149684259712856</v>
      </c>
      <c r="AR93" s="24">
        <f t="shared" si="96"/>
        <v>7.592</v>
      </c>
      <c r="AS93" s="1">
        <f t="shared" si="97"/>
        <v>0.18</v>
      </c>
      <c r="AT93" s="2">
        <f t="shared" si="101"/>
        <v>231.333333333333</v>
      </c>
      <c r="AU93" s="1">
        <f t="shared" si="98"/>
        <v>31704.2772192664</v>
      </c>
    </row>
    <row r="94" s="1" customFormat="1" spans="1:47">
      <c r="A94" s="6"/>
      <c r="B94" s="6"/>
      <c r="C94" s="9">
        <v>3</v>
      </c>
      <c r="D94" s="10">
        <v>-0.340290322580645</v>
      </c>
      <c r="E94" s="12">
        <f t="shared" si="99"/>
        <v>-8.39120689655172</v>
      </c>
      <c r="F94" s="9" t="s">
        <v>109</v>
      </c>
      <c r="G94" s="6">
        <v>4</v>
      </c>
      <c r="H94" s="11">
        <f t="shared" si="83"/>
        <v>-0.340290322580645</v>
      </c>
      <c r="I94" s="11">
        <f t="shared" si="84"/>
        <v>272.809709677419</v>
      </c>
      <c r="J94" s="11">
        <f t="shared" si="85"/>
        <v>0.0166685094589225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0.301737296332822</v>
      </c>
      <c r="P94" s="11">
        <f t="shared" si="88"/>
        <v>0.00502951097803333</v>
      </c>
      <c r="Q94" s="15">
        <f t="shared" si="89"/>
        <v>0.000905311976046</v>
      </c>
      <c r="R94" s="11">
        <f t="shared" si="90"/>
        <v>0.0136656</v>
      </c>
      <c r="S94" s="16">
        <f t="shared" si="91"/>
        <v>0.0662475102480681</v>
      </c>
      <c r="T94" s="3">
        <v>0.01</v>
      </c>
      <c r="U94" s="17">
        <f t="shared" si="92"/>
        <v>0.000662475102480681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0.0154624751024807</v>
      </c>
      <c r="AR94" s="24">
        <f t="shared" si="96"/>
        <v>7.592</v>
      </c>
      <c r="AS94" s="1">
        <f t="shared" si="97"/>
        <v>0.18</v>
      </c>
      <c r="AT94" s="2">
        <f t="shared" si="101"/>
        <v>231.333333333333</v>
      </c>
      <c r="AU94" s="1">
        <f t="shared" si="98"/>
        <v>32750.7112695396</v>
      </c>
    </row>
    <row r="95" s="1" customFormat="1" spans="1:47">
      <c r="A95" s="6"/>
      <c r="B95" s="6"/>
      <c r="C95" s="9">
        <v>4</v>
      </c>
      <c r="D95" s="10">
        <v>7.80933333333333</v>
      </c>
      <c r="E95" s="12">
        <f t="shared" si="99"/>
        <v>-0.340290322580645</v>
      </c>
      <c r="F95" s="9" t="s">
        <v>109</v>
      </c>
      <c r="G95" s="6">
        <v>5</v>
      </c>
      <c r="H95" s="11">
        <f t="shared" si="83"/>
        <v>7.80933333333333</v>
      </c>
      <c r="I95" s="11">
        <f t="shared" si="84"/>
        <v>280.959333333333</v>
      </c>
      <c r="J95" s="11">
        <f t="shared" si="85"/>
        <v>0.0469358934372856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0.281872396087049</v>
      </c>
      <c r="O95" s="11">
        <f t="shared" si="100"/>
        <v>0.0907553892677394</v>
      </c>
      <c r="P95" s="11">
        <f t="shared" si="88"/>
        <v>0.00425968527952999</v>
      </c>
      <c r="Q95" s="15">
        <f t="shared" si="89"/>
        <v>0.000766743350315397</v>
      </c>
      <c r="R95" s="11">
        <f t="shared" si="90"/>
        <v>0.0136656</v>
      </c>
      <c r="S95" s="16">
        <f t="shared" si="91"/>
        <v>0.0561075511002369</v>
      </c>
      <c r="T95" s="3">
        <v>0.01</v>
      </c>
      <c r="U95" s="17">
        <f t="shared" si="92"/>
        <v>0.000561075511002369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0.0276610755110024</v>
      </c>
      <c r="AR95" s="24">
        <f t="shared" si="96"/>
        <v>7.592</v>
      </c>
      <c r="AS95" s="1">
        <f t="shared" si="97"/>
        <v>0.18</v>
      </c>
      <c r="AT95" s="2">
        <f t="shared" si="101"/>
        <v>231.333333333333</v>
      </c>
      <c r="AU95" s="1">
        <f t="shared" si="98"/>
        <v>58588.2849583655</v>
      </c>
    </row>
    <row r="96" s="1" customFormat="1" spans="1:47">
      <c r="A96" s="6"/>
      <c r="B96" s="6"/>
      <c r="C96" s="9">
        <v>5</v>
      </c>
      <c r="D96" s="10">
        <v>14.9590322580645</v>
      </c>
      <c r="E96" s="12">
        <f t="shared" si="99"/>
        <v>7.80933333333333</v>
      </c>
      <c r="F96" s="9" t="s">
        <v>111</v>
      </c>
      <c r="G96" s="6">
        <v>6</v>
      </c>
      <c r="H96" s="11">
        <f t="shared" si="83"/>
        <v>14.9590322580645</v>
      </c>
      <c r="I96" s="11">
        <f t="shared" si="84"/>
        <v>288.109032258064</v>
      </c>
      <c r="J96" s="11">
        <f t="shared" si="85"/>
        <v>0.11091809737263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0.162415703988209</v>
      </c>
      <c r="P96" s="11">
        <f t="shared" si="88"/>
        <v>0.0180148408698085</v>
      </c>
      <c r="Q96" s="15">
        <f t="shared" si="89"/>
        <v>0.00324267135656554</v>
      </c>
      <c r="R96" s="11">
        <f t="shared" si="90"/>
        <v>0.0136656</v>
      </c>
      <c r="S96" s="16">
        <f t="shared" si="91"/>
        <v>0.237287155819396</v>
      </c>
      <c r="T96" s="3">
        <v>0.01</v>
      </c>
      <c r="U96" s="17">
        <f t="shared" si="92"/>
        <v>0.00237287155819396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0.029472871558194</v>
      </c>
      <c r="AR96" s="24">
        <f t="shared" si="96"/>
        <v>7.592</v>
      </c>
      <c r="AS96" s="1">
        <f t="shared" si="97"/>
        <v>0.18</v>
      </c>
      <c r="AT96" s="2">
        <f t="shared" si="101"/>
        <v>231.333333333333</v>
      </c>
      <c r="AU96" s="1">
        <f t="shared" si="98"/>
        <v>62425.8083061861</v>
      </c>
    </row>
    <row r="97" s="1" customFormat="1" spans="1:47">
      <c r="A97" s="6"/>
      <c r="B97" s="6"/>
      <c r="C97" s="9">
        <v>6</v>
      </c>
      <c r="D97" s="10">
        <v>20.3475666666667</v>
      </c>
      <c r="E97" s="12">
        <f t="shared" si="99"/>
        <v>14.9590322580645</v>
      </c>
      <c r="F97" s="9" t="s">
        <v>109</v>
      </c>
      <c r="G97" s="6">
        <v>7</v>
      </c>
      <c r="H97" s="11">
        <f t="shared" si="83"/>
        <v>20.3475666666667</v>
      </c>
      <c r="I97" s="11">
        <f t="shared" si="84"/>
        <v>293.497566666667</v>
      </c>
      <c r="J97" s="11">
        <f t="shared" si="85"/>
        <v>0.206286948055031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0.220320863118401</v>
      </c>
      <c r="P97" s="11">
        <f t="shared" si="88"/>
        <v>0.0454493184455452</v>
      </c>
      <c r="Q97" s="15">
        <f t="shared" si="89"/>
        <v>0.00818087732019814</v>
      </c>
      <c r="R97" s="11">
        <f t="shared" si="90"/>
        <v>0.0136656</v>
      </c>
      <c r="S97" s="16">
        <f t="shared" si="91"/>
        <v>0.598647503234263</v>
      </c>
      <c r="T97" s="3">
        <v>0.01</v>
      </c>
      <c r="U97" s="17">
        <f t="shared" si="92"/>
        <v>0.00598647503234263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0.0330864750323426</v>
      </c>
      <c r="AR97" s="24">
        <f t="shared" si="96"/>
        <v>7.592</v>
      </c>
      <c r="AS97" s="1">
        <f t="shared" si="97"/>
        <v>0.18</v>
      </c>
      <c r="AT97" s="2">
        <f t="shared" si="101"/>
        <v>231.333333333333</v>
      </c>
      <c r="AU97" s="1">
        <f t="shared" si="98"/>
        <v>70079.6983360858</v>
      </c>
    </row>
    <row r="98" s="1" customFormat="1" spans="1:47">
      <c r="A98" s="6"/>
      <c r="B98" s="6"/>
      <c r="C98" s="9">
        <v>7</v>
      </c>
      <c r="D98" s="10">
        <v>23.0699032258064</v>
      </c>
      <c r="E98" s="12">
        <f t="shared" si="99"/>
        <v>20.3475666666667</v>
      </c>
      <c r="F98" s="9" t="s">
        <v>109</v>
      </c>
      <c r="G98" s="6">
        <v>8</v>
      </c>
      <c r="H98" s="11">
        <f t="shared" si="83"/>
        <v>23.0699032258064</v>
      </c>
      <c r="I98" s="11">
        <f t="shared" si="84"/>
        <v>296.219903225806</v>
      </c>
      <c r="J98" s="11">
        <f t="shared" si="85"/>
        <v>0.279822396522405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0.250791544672856</v>
      </c>
      <c r="P98" s="11">
        <f t="shared" si="88"/>
        <v>0.0701770910579142</v>
      </c>
      <c r="Q98" s="15">
        <f t="shared" si="89"/>
        <v>0.0126318763904246</v>
      </c>
      <c r="R98" s="11">
        <f t="shared" si="90"/>
        <v>0.0136656</v>
      </c>
      <c r="S98" s="16">
        <f t="shared" si="91"/>
        <v>0.924355783165361</v>
      </c>
      <c r="T98" s="3">
        <v>0.01</v>
      </c>
      <c r="U98" s="17">
        <f t="shared" si="92"/>
        <v>0.00924355783165361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0.0363435578316536</v>
      </c>
      <c r="AR98" s="24">
        <f t="shared" si="96"/>
        <v>7.592</v>
      </c>
      <c r="AS98" s="1">
        <f t="shared" si="97"/>
        <v>0.18</v>
      </c>
      <c r="AT98" s="2">
        <f t="shared" si="101"/>
        <v>231.333333333333</v>
      </c>
      <c r="AU98" s="1">
        <f t="shared" si="98"/>
        <v>76978.4501616654</v>
      </c>
    </row>
    <row r="99" s="1" customFormat="1" spans="1:47">
      <c r="A99" s="6"/>
      <c r="B99" s="6"/>
      <c r="C99" s="9">
        <v>8</v>
      </c>
      <c r="D99" s="10">
        <v>20.0363870967742</v>
      </c>
      <c r="E99" s="12">
        <f t="shared" si="99"/>
        <v>23.0699032258064</v>
      </c>
      <c r="F99" s="9" t="s">
        <v>109</v>
      </c>
      <c r="G99" s="6">
        <v>9</v>
      </c>
      <c r="H99" s="11">
        <f t="shared" si="83"/>
        <v>20.0363870967742</v>
      </c>
      <c r="I99" s="11">
        <f t="shared" si="84"/>
        <v>293.186387096774</v>
      </c>
      <c r="J99" s="11">
        <f t="shared" si="85"/>
        <v>0.199149766489126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0.256534453614941</v>
      </c>
      <c r="P99" s="11">
        <f t="shared" si="88"/>
        <v>0.0510887765338311</v>
      </c>
      <c r="Q99" s="15">
        <f t="shared" si="89"/>
        <v>0.00919597977608959</v>
      </c>
      <c r="R99" s="11">
        <f t="shared" si="90"/>
        <v>0.0136656</v>
      </c>
      <c r="S99" s="16">
        <f t="shared" si="91"/>
        <v>0.672929090277016</v>
      </c>
      <c r="T99" s="3">
        <v>0.01</v>
      </c>
      <c r="U99" s="17">
        <f t="shared" si="92"/>
        <v>0.00672929090277016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0.0215292909027702</v>
      </c>
      <c r="AR99" s="24">
        <f t="shared" si="96"/>
        <v>7.592</v>
      </c>
      <c r="AS99" s="1">
        <f t="shared" si="97"/>
        <v>0.18</v>
      </c>
      <c r="AT99" s="2">
        <f t="shared" si="101"/>
        <v>231.333333333333</v>
      </c>
      <c r="AU99" s="1">
        <f t="shared" si="98"/>
        <v>45600.6936484205</v>
      </c>
    </row>
    <row r="100" s="1" customFormat="1" spans="1:47">
      <c r="A100" s="6"/>
      <c r="B100" s="6"/>
      <c r="C100" s="9">
        <v>9</v>
      </c>
      <c r="D100" s="10">
        <v>14.127</v>
      </c>
      <c r="E100" s="12">
        <f t="shared" si="99"/>
        <v>20.0363870967742</v>
      </c>
      <c r="F100" s="9" t="s">
        <v>109</v>
      </c>
      <c r="G100" s="6">
        <v>10</v>
      </c>
      <c r="H100" s="11">
        <f t="shared" si="83"/>
        <v>14.127</v>
      </c>
      <c r="I100" s="11">
        <f t="shared" si="84"/>
        <v>287.277</v>
      </c>
      <c r="J100" s="11">
        <f t="shared" si="85"/>
        <v>0.100575743709166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0.28136567708111</v>
      </c>
      <c r="P100" s="11">
        <f t="shared" si="88"/>
        <v>0.0282985622266656</v>
      </c>
      <c r="Q100" s="15">
        <f t="shared" si="89"/>
        <v>0.00509374120079981</v>
      </c>
      <c r="R100" s="11">
        <f t="shared" si="90"/>
        <v>0.0136656</v>
      </c>
      <c r="S100" s="16">
        <f t="shared" si="91"/>
        <v>0.372741862838061</v>
      </c>
      <c r="T100" s="3">
        <v>0.01</v>
      </c>
      <c r="U100" s="17">
        <f t="shared" si="92"/>
        <v>0.00372741862838061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0.0185274186283806</v>
      </c>
      <c r="AR100" s="24">
        <f t="shared" si="96"/>
        <v>7.592</v>
      </c>
      <c r="AS100" s="1">
        <f t="shared" si="97"/>
        <v>0.18</v>
      </c>
      <c r="AT100" s="2">
        <f t="shared" si="101"/>
        <v>231.333333333333</v>
      </c>
      <c r="AU100" s="1">
        <f t="shared" si="98"/>
        <v>39242.497339293</v>
      </c>
    </row>
    <row r="101" s="1" customFormat="1" spans="1:47">
      <c r="A101" s="6"/>
      <c r="B101" s="6"/>
      <c r="C101" s="9">
        <v>10</v>
      </c>
      <c r="D101" s="10">
        <v>4.43341935483871</v>
      </c>
      <c r="E101" s="12">
        <f t="shared" si="99"/>
        <v>14.127</v>
      </c>
      <c r="F101" s="9" t="s">
        <v>109</v>
      </c>
      <c r="G101" s="6">
        <v>11</v>
      </c>
      <c r="H101" s="11">
        <f t="shared" si="83"/>
        <v>4.43341935483871</v>
      </c>
      <c r="I101" s="11">
        <f t="shared" si="84"/>
        <v>277.583419354839</v>
      </c>
      <c r="J101" s="11">
        <f t="shared" si="85"/>
        <v>0.0307936752504375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0.240413759111722</v>
      </c>
      <c r="O101" s="11">
        <f t="shared" si="100"/>
        <v>0.0885733557427222</v>
      </c>
      <c r="P101" s="11">
        <f t="shared" si="88"/>
        <v>0.00272749915258286</v>
      </c>
      <c r="Q101" s="15">
        <f t="shared" si="89"/>
        <v>0.000490949847464916</v>
      </c>
      <c r="R101" s="11">
        <f t="shared" si="90"/>
        <v>0.0136656</v>
      </c>
      <c r="S101" s="16">
        <f t="shared" si="91"/>
        <v>0.0359259635482464</v>
      </c>
      <c r="T101" s="3">
        <v>0.01</v>
      </c>
      <c r="U101" s="17">
        <f t="shared" si="92"/>
        <v>0.000359259635482464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0.0151592596354825</v>
      </c>
      <c r="AR101" s="24">
        <f t="shared" si="96"/>
        <v>7.592</v>
      </c>
      <c r="AS101" s="1">
        <f t="shared" si="97"/>
        <v>0.18</v>
      </c>
      <c r="AT101" s="2">
        <f t="shared" si="101"/>
        <v>231.333333333333</v>
      </c>
      <c r="AU101" s="1">
        <f t="shared" si="98"/>
        <v>32108.4775943808</v>
      </c>
    </row>
    <row r="102" s="1" customFormat="1" spans="1:48">
      <c r="A102" s="6"/>
      <c r="B102" s="6"/>
      <c r="C102" s="9">
        <v>11</v>
      </c>
      <c r="D102" s="10">
        <v>-4.4155</v>
      </c>
      <c r="E102" s="12">
        <f t="shared" si="99"/>
        <v>4.43341935483871</v>
      </c>
      <c r="F102" s="9" t="s">
        <v>111</v>
      </c>
      <c r="G102" s="6">
        <v>12</v>
      </c>
      <c r="H102" s="11">
        <f t="shared" si="83"/>
        <v>-4.4155</v>
      </c>
      <c r="I102" s="11">
        <f t="shared" si="84"/>
        <v>268.7345</v>
      </c>
      <c r="J102" s="11">
        <f t="shared" si="85"/>
        <v>0.0097015970140754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0.161765856590139</v>
      </c>
      <c r="P102" s="11">
        <f t="shared" si="88"/>
        <v>0.00156938715127425</v>
      </c>
      <c r="Q102" s="15">
        <f t="shared" si="89"/>
        <v>0.000282489687229364</v>
      </c>
      <c r="R102" s="11">
        <f t="shared" si="90"/>
        <v>0.0136656</v>
      </c>
      <c r="S102" s="16">
        <f t="shared" si="91"/>
        <v>0.0206715905067735</v>
      </c>
      <c r="T102" s="3">
        <v>0.01</v>
      </c>
      <c r="U102" s="17">
        <f t="shared" si="92"/>
        <v>0.000206715905067735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0.0150067159050677</v>
      </c>
      <c r="AR102" s="24">
        <f t="shared" si="96"/>
        <v>7.592</v>
      </c>
      <c r="AS102" s="1">
        <f t="shared" si="97"/>
        <v>0.18</v>
      </c>
      <c r="AT102" s="2">
        <f t="shared" si="101"/>
        <v>231.333333333333</v>
      </c>
      <c r="AU102" s="1">
        <f t="shared" si="98"/>
        <v>31785.3782433597</v>
      </c>
      <c r="AV102" s="1">
        <f>SUM(AU91:AU102)</f>
        <v>544144.605050395</v>
      </c>
    </row>
    <row r="103" s="1" customFormat="1" spans="1:46">
      <c r="A103" s="6"/>
      <c r="B103" s="6"/>
      <c r="C103" s="9">
        <v>12</v>
      </c>
      <c r="D103" s="10">
        <v>-15.7290967741935</v>
      </c>
      <c r="E103" s="12">
        <f t="shared" si="99"/>
        <v>-4.4155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4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="1" customFormat="1" spans="1:54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="1" customFormat="1" spans="1:54">
      <c r="A107" s="6" t="s">
        <v>107</v>
      </c>
      <c r="B107" s="6">
        <f>F9</f>
        <v>122.786</v>
      </c>
      <c r="C107" s="9" t="s">
        <v>108</v>
      </c>
      <c r="D107" s="29">
        <v>-13</v>
      </c>
      <c r="E107" s="9"/>
      <c r="F107" s="9"/>
      <c r="G107" s="6">
        <v>1</v>
      </c>
      <c r="H107" s="11">
        <f t="shared" ref="H107:H118" si="102">E108</f>
        <v>-13</v>
      </c>
      <c r="I107" s="11">
        <f t="shared" ref="I107:I118" si="103">H107+273.15</f>
        <v>260.15</v>
      </c>
      <c r="J107" s="11">
        <f t="shared" ref="J107:J118" si="104">EXP(($C$18*(I107-$C$16))/($C$19*I107*$C$16))</f>
        <v>0.00293496960327664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0.00810839649842833</v>
      </c>
      <c r="Q107" s="15">
        <f t="shared" ref="Q107:Q118" si="108">P107*$B$109</f>
        <v>0.00235143498454422</v>
      </c>
      <c r="R107" s="11">
        <f t="shared" ref="R107:R118" si="109">L107*$B$109</f>
        <v>0.80117865</v>
      </c>
      <c r="S107" s="16">
        <f t="shared" ref="S107:S118" si="110">Q107/R107</f>
        <v>0.00293496960327664</v>
      </c>
      <c r="T107" s="3">
        <v>0.27</v>
      </c>
      <c r="U107" s="17">
        <f t="shared" ref="U107:U118" si="111">S107*T107</f>
        <v>0.000792441792884694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0.226553971440358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81.37</v>
      </c>
      <c r="AF107" s="1">
        <f t="shared" ref="AF107:AF118" si="116">AE107*10000*AC107*AB107</f>
        <v>1886268.88634678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="1" customFormat="1" spans="1:54">
      <c r="A108" s="6" t="s">
        <v>110</v>
      </c>
      <c r="B108" s="6">
        <v>27</v>
      </c>
      <c r="C108" s="9">
        <v>1</v>
      </c>
      <c r="D108" s="10">
        <v>-13.0596129032258</v>
      </c>
      <c r="E108" s="12">
        <f t="shared" ref="E108:E119" si="117">D107</f>
        <v>-13</v>
      </c>
      <c r="F108" s="9" t="s">
        <v>109</v>
      </c>
      <c r="G108" s="6">
        <v>2</v>
      </c>
      <c r="H108" s="11">
        <f t="shared" si="102"/>
        <v>-13.0596129032258</v>
      </c>
      <c r="I108" s="11">
        <f t="shared" si="103"/>
        <v>260.090387096774</v>
      </c>
      <c r="J108" s="11">
        <f t="shared" si="104"/>
        <v>0.0029098998498258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5.51726160350157</v>
      </c>
      <c r="P108" s="11">
        <f t="shared" si="107"/>
        <v>0.0160546787114789</v>
      </c>
      <c r="Q108" s="15">
        <f t="shared" si="108"/>
        <v>0.00465585682632888</v>
      </c>
      <c r="R108" s="11">
        <f t="shared" si="109"/>
        <v>0.80117865</v>
      </c>
      <c r="S108" s="16">
        <f t="shared" si="110"/>
        <v>0.00581125923204378</v>
      </c>
      <c r="T108" s="3">
        <v>0.27</v>
      </c>
      <c r="U108" s="17">
        <f t="shared" si="111"/>
        <v>0.00156903999265182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0.226704864470572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81.37</v>
      </c>
      <c r="AF108" s="1">
        <f t="shared" si="116"/>
        <v>1887525.20874206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="1" customFormat="1" spans="1:54">
      <c r="A109" s="6" t="s">
        <v>72</v>
      </c>
      <c r="B109" s="6">
        <v>0.29</v>
      </c>
      <c r="C109" s="9">
        <v>2</v>
      </c>
      <c r="D109" s="10">
        <v>-8.39120689655172</v>
      </c>
      <c r="E109" s="12">
        <f t="shared" si="117"/>
        <v>-13.0596129032258</v>
      </c>
      <c r="F109" s="9" t="s">
        <v>109</v>
      </c>
      <c r="G109" s="6">
        <v>3</v>
      </c>
      <c r="H109" s="11">
        <f t="shared" si="102"/>
        <v>-8.39120689655172</v>
      </c>
      <c r="I109" s="11">
        <f t="shared" si="103"/>
        <v>264.758793103448</v>
      </c>
      <c r="J109" s="11">
        <f t="shared" si="104"/>
        <v>0.00563061459075187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8.26389192479009</v>
      </c>
      <c r="P109" s="11">
        <f t="shared" si="107"/>
        <v>0.0465307904481197</v>
      </c>
      <c r="Q109" s="15">
        <f t="shared" si="108"/>
        <v>0.0134939292299547</v>
      </c>
      <c r="R109" s="11">
        <f t="shared" si="109"/>
        <v>0.80117865</v>
      </c>
      <c r="S109" s="16">
        <f t="shared" si="110"/>
        <v>0.0168425971285614</v>
      </c>
      <c r="T109" s="3">
        <v>0.27</v>
      </c>
      <c r="U109" s="17">
        <f t="shared" si="111"/>
        <v>0.00454750122471158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0.227283579487961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81.37</v>
      </c>
      <c r="AF109" s="1">
        <f t="shared" si="116"/>
        <v>1892343.540217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="1" customFormat="1" spans="1:54">
      <c r="A110" s="6"/>
      <c r="B110" s="6"/>
      <c r="C110" s="9">
        <v>3</v>
      </c>
      <c r="D110" s="10">
        <v>-0.340290322580645</v>
      </c>
      <c r="E110" s="12">
        <f t="shared" si="117"/>
        <v>-8.39120689655172</v>
      </c>
      <c r="F110" s="9" t="s">
        <v>109</v>
      </c>
      <c r="G110" s="6">
        <v>4</v>
      </c>
      <c r="H110" s="11">
        <f t="shared" si="102"/>
        <v>-0.340290322580645</v>
      </c>
      <c r="I110" s="11">
        <f t="shared" si="103"/>
        <v>272.809709677419</v>
      </c>
      <c r="J110" s="11">
        <f t="shared" si="104"/>
        <v>0.0166685094589225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10.980046134342</v>
      </c>
      <c r="P110" s="11">
        <f t="shared" si="107"/>
        <v>0.183021002849684</v>
      </c>
      <c r="Q110" s="15">
        <f t="shared" si="108"/>
        <v>0.0530760908264084</v>
      </c>
      <c r="R110" s="11">
        <f t="shared" si="109"/>
        <v>0.80117865</v>
      </c>
      <c r="S110" s="16">
        <f t="shared" si="110"/>
        <v>0.0662475102480681</v>
      </c>
      <c r="T110" s="3">
        <v>0.27</v>
      </c>
      <c r="U110" s="17">
        <f t="shared" si="111"/>
        <v>0.0178868277669784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0.229875410635124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81.37</v>
      </c>
      <c r="AF110" s="1">
        <f t="shared" si="116"/>
        <v>1913922.90349399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="1" customFormat="1" spans="1:54">
      <c r="A111" s="6"/>
      <c r="B111" s="6"/>
      <c r="C111" s="9">
        <v>4</v>
      </c>
      <c r="D111" s="10">
        <v>7.80933333333333</v>
      </c>
      <c r="E111" s="12">
        <f t="shared" si="117"/>
        <v>-0.340290322580645</v>
      </c>
      <c r="F111" s="9" t="s">
        <v>109</v>
      </c>
      <c r="G111" s="6">
        <v>5</v>
      </c>
      <c r="H111" s="11">
        <f t="shared" si="102"/>
        <v>7.80933333333333</v>
      </c>
      <c r="I111" s="11">
        <f t="shared" si="103"/>
        <v>280.959333333333</v>
      </c>
      <c r="J111" s="11">
        <f t="shared" si="104"/>
        <v>0.0469358934372856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10.2571738749177</v>
      </c>
      <c r="O111" s="11">
        <f t="shared" si="118"/>
        <v>3.30253625657461</v>
      </c>
      <c r="P111" s="11">
        <f t="shared" si="107"/>
        <v>0.155007489811358</v>
      </c>
      <c r="Q111" s="15">
        <f t="shared" si="108"/>
        <v>0.0449521720452938</v>
      </c>
      <c r="R111" s="11">
        <f t="shared" si="109"/>
        <v>0.80117865</v>
      </c>
      <c r="S111" s="16">
        <f t="shared" si="110"/>
        <v>0.0561075511002369</v>
      </c>
      <c r="T111" s="3">
        <v>0.27</v>
      </c>
      <c r="U111" s="17">
        <f t="shared" si="111"/>
        <v>0.015149038797064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0.27814345823827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81.37</v>
      </c>
      <c r="AF111" s="1">
        <f t="shared" si="116"/>
        <v>2315798.51759016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="1" customFormat="1" spans="1:54">
      <c r="A112" s="6"/>
      <c r="B112" s="6"/>
      <c r="C112" s="9">
        <v>5</v>
      </c>
      <c r="D112" s="10">
        <v>14.9590322580645</v>
      </c>
      <c r="E112" s="12">
        <f t="shared" si="117"/>
        <v>7.80933333333333</v>
      </c>
      <c r="F112" s="9" t="s">
        <v>111</v>
      </c>
      <c r="G112" s="6">
        <v>6</v>
      </c>
      <c r="H112" s="11">
        <f t="shared" si="102"/>
        <v>14.9590322580645</v>
      </c>
      <c r="I112" s="11">
        <f t="shared" si="103"/>
        <v>288.109032258064</v>
      </c>
      <c r="J112" s="11">
        <f t="shared" si="104"/>
        <v>0.11091809737263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5.91021376676326</v>
      </c>
      <c r="P112" s="11">
        <f t="shared" si="107"/>
        <v>0.655549666074908</v>
      </c>
      <c r="Q112" s="15">
        <f t="shared" si="108"/>
        <v>0.190109403161723</v>
      </c>
      <c r="R112" s="11">
        <f t="shared" si="109"/>
        <v>0.80117865</v>
      </c>
      <c r="S112" s="16">
        <f t="shared" si="110"/>
        <v>0.237287155819396</v>
      </c>
      <c r="T112" s="3">
        <v>0.27</v>
      </c>
      <c r="U112" s="17">
        <f t="shared" si="111"/>
        <v>0.0640675320712369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0.287648321481441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81.37</v>
      </c>
      <c r="AF112" s="1">
        <f t="shared" si="116"/>
        <v>2394935.19169298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="1" customFormat="1" spans="1:54">
      <c r="A113" s="6"/>
      <c r="B113" s="6"/>
      <c r="C113" s="9">
        <v>6</v>
      </c>
      <c r="D113" s="10">
        <v>20.3475666666667</v>
      </c>
      <c r="E113" s="12">
        <f t="shared" si="117"/>
        <v>14.9590322580645</v>
      </c>
      <c r="F113" s="9" t="s">
        <v>109</v>
      </c>
      <c r="G113" s="6">
        <v>7</v>
      </c>
      <c r="H113" s="11">
        <f t="shared" si="102"/>
        <v>20.3475666666667</v>
      </c>
      <c r="I113" s="11">
        <f t="shared" si="103"/>
        <v>293.497566666667</v>
      </c>
      <c r="J113" s="11">
        <f t="shared" si="104"/>
        <v>0.206286948055031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8.01734910068835</v>
      </c>
      <c r="P113" s="11">
        <f t="shared" si="107"/>
        <v>1.65387447747275</v>
      </c>
      <c r="Q113" s="15">
        <f t="shared" si="108"/>
        <v>0.479623598467097</v>
      </c>
      <c r="R113" s="11">
        <f t="shared" si="109"/>
        <v>0.80117865</v>
      </c>
      <c r="S113" s="16">
        <f t="shared" si="110"/>
        <v>0.598647503234263</v>
      </c>
      <c r="T113" s="3">
        <v>0.27</v>
      </c>
      <c r="U113" s="17">
        <f t="shared" si="111"/>
        <v>0.161634825873251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0.306605646667173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81.37</v>
      </c>
      <c r="AF113" s="1">
        <f t="shared" si="116"/>
        <v>2552772.25117537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="1" customFormat="1" spans="1:54">
      <c r="A114" s="6"/>
      <c r="B114" s="6"/>
      <c r="C114" s="9">
        <v>7</v>
      </c>
      <c r="D114" s="10">
        <v>23.0699032258064</v>
      </c>
      <c r="E114" s="12">
        <f t="shared" si="117"/>
        <v>20.3475666666667</v>
      </c>
      <c r="F114" s="9" t="s">
        <v>109</v>
      </c>
      <c r="G114" s="6">
        <v>8</v>
      </c>
      <c r="H114" s="11">
        <f t="shared" si="102"/>
        <v>23.0699032258064</v>
      </c>
      <c r="I114" s="11">
        <f t="shared" si="103"/>
        <v>296.219903225806</v>
      </c>
      <c r="J114" s="11">
        <f t="shared" si="104"/>
        <v>0.279822396522405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9.1261596232156</v>
      </c>
      <c r="P114" s="11">
        <f t="shared" si="107"/>
        <v>2.5537038568142</v>
      </c>
      <c r="Q114" s="15">
        <f t="shared" si="108"/>
        <v>0.740574118476117</v>
      </c>
      <c r="R114" s="11">
        <f t="shared" si="109"/>
        <v>0.80117865</v>
      </c>
      <c r="S114" s="16">
        <f t="shared" si="110"/>
        <v>0.924355783165361</v>
      </c>
      <c r="T114" s="3">
        <v>0.27</v>
      </c>
      <c r="U114" s="17">
        <f t="shared" si="111"/>
        <v>0.249576061454648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0.323692628740638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81.37</v>
      </c>
      <c r="AF114" s="1">
        <f t="shared" si="116"/>
        <v>2695036.99472337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="1" customFormat="1" spans="1:54">
      <c r="A115" s="6"/>
      <c r="B115" s="6"/>
      <c r="C115" s="9">
        <v>8</v>
      </c>
      <c r="D115" s="10">
        <v>20.0363870967742</v>
      </c>
      <c r="E115" s="12">
        <f t="shared" si="117"/>
        <v>23.0699032258064</v>
      </c>
      <c r="F115" s="9" t="s">
        <v>109</v>
      </c>
      <c r="G115" s="6">
        <v>9</v>
      </c>
      <c r="H115" s="11">
        <f t="shared" si="102"/>
        <v>20.0363870967742</v>
      </c>
      <c r="I115" s="11">
        <f t="shared" si="103"/>
        <v>293.186387096774</v>
      </c>
      <c r="J115" s="11">
        <f t="shared" si="104"/>
        <v>0.199149766489126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9.3351407664014</v>
      </c>
      <c r="P115" s="11">
        <f t="shared" si="107"/>
        <v>1.85909110377196</v>
      </c>
      <c r="Q115" s="15">
        <f t="shared" si="108"/>
        <v>0.539136420093868</v>
      </c>
      <c r="R115" s="11">
        <f t="shared" si="109"/>
        <v>0.80117865</v>
      </c>
      <c r="S115" s="16">
        <f t="shared" si="110"/>
        <v>0.672929090277016</v>
      </c>
      <c r="T115" s="3">
        <v>0.27</v>
      </c>
      <c r="U115" s="17">
        <f t="shared" si="111"/>
        <v>0.181690854374794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0.261702533005023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81.37</v>
      </c>
      <c r="AF115" s="1">
        <f t="shared" si="116"/>
        <v>2178912.7877437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="1" customFormat="1" spans="1:54">
      <c r="A116" s="6"/>
      <c r="B116" s="6"/>
      <c r="C116" s="9">
        <v>9</v>
      </c>
      <c r="D116" s="10">
        <v>14.127</v>
      </c>
      <c r="E116" s="12">
        <f t="shared" si="117"/>
        <v>20.0363870967742</v>
      </c>
      <c r="F116" s="9" t="s">
        <v>109</v>
      </c>
      <c r="G116" s="6">
        <v>10</v>
      </c>
      <c r="H116" s="11">
        <f t="shared" si="102"/>
        <v>14.127</v>
      </c>
      <c r="I116" s="11">
        <f t="shared" si="103"/>
        <v>287.277</v>
      </c>
      <c r="J116" s="11">
        <f t="shared" si="104"/>
        <v>0.100575743709166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10.2387346626294</v>
      </c>
      <c r="P116" s="11">
        <f t="shared" si="107"/>
        <v>1.02976835333477</v>
      </c>
      <c r="Q116" s="15">
        <f t="shared" si="108"/>
        <v>0.298632822467083</v>
      </c>
      <c r="R116" s="11">
        <f t="shared" si="109"/>
        <v>0.80117865</v>
      </c>
      <c r="S116" s="16">
        <f t="shared" si="110"/>
        <v>0.372741862838061</v>
      </c>
      <c r="T116" s="3">
        <v>0.27</v>
      </c>
      <c r="U116" s="17">
        <f t="shared" si="111"/>
        <v>0.100640302966277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0.245954410866348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81.37</v>
      </c>
      <c r="AF116" s="1">
        <f t="shared" si="116"/>
        <v>2047795.27689312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="1" customFormat="1" spans="1:54">
      <c r="A117" s="6"/>
      <c r="B117" s="6"/>
      <c r="C117" s="9">
        <v>10</v>
      </c>
      <c r="D117" s="10">
        <v>4.43341935483871</v>
      </c>
      <c r="E117" s="12">
        <f t="shared" si="117"/>
        <v>14.127</v>
      </c>
      <c r="F117" s="9" t="s">
        <v>109</v>
      </c>
      <c r="G117" s="6">
        <v>11</v>
      </c>
      <c r="H117" s="11">
        <f t="shared" si="102"/>
        <v>4.43341935483871</v>
      </c>
      <c r="I117" s="11">
        <f t="shared" si="103"/>
        <v>277.583419354839</v>
      </c>
      <c r="J117" s="11">
        <f t="shared" si="104"/>
        <v>0.0307936752504375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8.74851799382994</v>
      </c>
      <c r="O117" s="11">
        <f t="shared" si="118"/>
        <v>3.22313331546473</v>
      </c>
      <c r="P117" s="11">
        <f t="shared" si="107"/>
        <v>0.099252120605287</v>
      </c>
      <c r="Q117" s="15">
        <f t="shared" si="108"/>
        <v>0.0287831149755332</v>
      </c>
      <c r="R117" s="11">
        <f t="shared" si="109"/>
        <v>0.80117865</v>
      </c>
      <c r="S117" s="16">
        <f t="shared" si="110"/>
        <v>0.0359259635482464</v>
      </c>
      <c r="T117" s="3">
        <v>0.27</v>
      </c>
      <c r="U117" s="17">
        <f t="shared" si="111"/>
        <v>0.00970001015802652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0.228284711973705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81.37</v>
      </c>
      <c r="AF117" s="1">
        <f t="shared" si="116"/>
        <v>1900678.88321259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="1" customFormat="1" spans="1:54">
      <c r="A118" s="6"/>
      <c r="B118" s="6"/>
      <c r="C118" s="9">
        <v>11</v>
      </c>
      <c r="D118" s="10">
        <v>-4.4155</v>
      </c>
      <c r="E118" s="12">
        <f t="shared" si="117"/>
        <v>4.43341935483871</v>
      </c>
      <c r="F118" s="9" t="s">
        <v>111</v>
      </c>
      <c r="G118" s="6">
        <v>12</v>
      </c>
      <c r="H118" s="11">
        <f t="shared" si="102"/>
        <v>-4.4155</v>
      </c>
      <c r="I118" s="11">
        <f t="shared" si="103"/>
        <v>268.7345</v>
      </c>
      <c r="J118" s="11">
        <f t="shared" si="104"/>
        <v>0.0097015970140754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5.88656619485944</v>
      </c>
      <c r="P118" s="11">
        <f t="shared" si="107"/>
        <v>0.0571090930192056</v>
      </c>
      <c r="Q118" s="15">
        <f t="shared" si="108"/>
        <v>0.0165616369755696</v>
      </c>
      <c r="R118" s="11">
        <f t="shared" si="109"/>
        <v>0.80117865</v>
      </c>
      <c r="S118" s="16">
        <f t="shared" si="110"/>
        <v>0.0206715905067735</v>
      </c>
      <c r="T118" s="3">
        <v>0.27</v>
      </c>
      <c r="U118" s="17">
        <f t="shared" si="111"/>
        <v>0.00558132943682885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0.227484452309576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81.37</v>
      </c>
      <c r="AF118" s="1">
        <f t="shared" si="116"/>
        <v>1894015.99005804</v>
      </c>
      <c r="AG118" s="1">
        <f>SUM(AF107:AF118)</f>
        <v>25560006.4318891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="1" customFormat="1" spans="1:46">
      <c r="A119" s="6"/>
      <c r="B119" s="6"/>
      <c r="C119" s="9">
        <v>12</v>
      </c>
      <c r="D119" s="10">
        <v>-15.7290967741935</v>
      </c>
      <c r="E119" s="12">
        <f t="shared" si="117"/>
        <v>-4.4155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-13</v>
      </c>
      <c r="E123" s="9"/>
      <c r="F123" s="9"/>
      <c r="G123" s="6">
        <v>1</v>
      </c>
      <c r="H123" s="11">
        <f t="shared" ref="H123:H134" si="119">E124</f>
        <v>-13</v>
      </c>
      <c r="I123" s="11">
        <f t="shared" ref="I123:I134" si="120">H123+273.15</f>
        <v>260.15</v>
      </c>
      <c r="J123" s="11">
        <f t="shared" ref="J123:J134" si="121">EXP(($C$18*(I123-$C$16))/($C$19*I123*$C$16))</f>
        <v>0.00293496960327664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0.00152976485661985</v>
      </c>
      <c r="Q123" s="15">
        <f t="shared" ref="Q123:Q134" si="125">P123*$B$125</f>
        <v>0.000458929456985956</v>
      </c>
      <c r="R123" s="11">
        <f t="shared" ref="R123:R134" si="126">L123*$B$125</f>
        <v>0.156366</v>
      </c>
      <c r="S123" s="16">
        <f t="shared" ref="S123:S134" si="127">Q123/R123</f>
        <v>0.00293496960327664</v>
      </c>
      <c r="T123" s="3">
        <v>0.01</v>
      </c>
      <c r="U123" s="17">
        <f t="shared" ref="U123:U134" si="128">S123*T123</f>
        <v>2.93496960327664e-5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0.00551934969603277</v>
      </c>
      <c r="AU123" s="24">
        <f t="shared" ref="AU123:AU134" si="132">$B$123/12</f>
        <v>52.122</v>
      </c>
      <c r="AV123" s="1">
        <f t="shared" ref="AV123:AV134" si="133">$B$125</f>
        <v>0.3</v>
      </c>
      <c r="AW123" s="2">
        <f>$E$10/12</f>
        <v>5.59166666666667</v>
      </c>
      <c r="AX123" s="1">
        <f t="shared" ref="AX123:AX134" si="134">AW123*10000*AV123*0.67*AU123*AT123</f>
        <v>3233.30232452976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-13.0596129032258</v>
      </c>
      <c r="E124" s="12">
        <f t="shared" ref="E124:E135" si="135">D123</f>
        <v>-13</v>
      </c>
      <c r="F124" s="9" t="s">
        <v>109</v>
      </c>
      <c r="G124" s="6">
        <v>2</v>
      </c>
      <c r="H124" s="11">
        <f t="shared" si="119"/>
        <v>-13.0596129032258</v>
      </c>
      <c r="I124" s="11">
        <f t="shared" si="120"/>
        <v>260.090387096774</v>
      </c>
      <c r="J124" s="11">
        <f t="shared" si="121"/>
        <v>0.0029098998498258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1.04091023514338</v>
      </c>
      <c r="P124" s="11">
        <f t="shared" si="124"/>
        <v>0.00302894453692586</v>
      </c>
      <c r="Q124" s="15">
        <f t="shared" si="125"/>
        <v>0.000908683361077758</v>
      </c>
      <c r="R124" s="11">
        <f t="shared" si="126"/>
        <v>0.156366</v>
      </c>
      <c r="S124" s="16">
        <f t="shared" si="127"/>
        <v>0.00581125923204378</v>
      </c>
      <c r="T124" s="3">
        <v>0.01</v>
      </c>
      <c r="U124" s="17">
        <f t="shared" si="128"/>
        <v>5.81125923204378e-5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0.00554811259232044</v>
      </c>
      <c r="AU124" s="24">
        <f t="shared" si="132"/>
        <v>52.122</v>
      </c>
      <c r="AV124" s="1">
        <f t="shared" si="133"/>
        <v>0.3</v>
      </c>
      <c r="AW124" s="2">
        <f t="shared" ref="AW124:AW134" si="137">$E$10/12</f>
        <v>5.59166666666667</v>
      </c>
      <c r="AX124" s="1">
        <f t="shared" si="134"/>
        <v>3250.15197975164</v>
      </c>
    </row>
    <row r="125" s="1" customFormat="1" spans="1:50">
      <c r="A125" s="6" t="s">
        <v>72</v>
      </c>
      <c r="B125" s="6">
        <v>0.3</v>
      </c>
      <c r="C125" s="9">
        <v>2</v>
      </c>
      <c r="D125" s="10">
        <v>-8.39120689655172</v>
      </c>
      <c r="E125" s="12">
        <f t="shared" si="135"/>
        <v>-13.0596129032258</v>
      </c>
      <c r="F125" s="9" t="s">
        <v>109</v>
      </c>
      <c r="G125" s="6">
        <v>3</v>
      </c>
      <c r="H125" s="11">
        <f t="shared" si="119"/>
        <v>-8.39120689655172</v>
      </c>
      <c r="I125" s="11">
        <f t="shared" si="120"/>
        <v>264.758793103448</v>
      </c>
      <c r="J125" s="11">
        <f t="shared" si="121"/>
        <v>0.00563061459075187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1.55910129060645</v>
      </c>
      <c r="P125" s="11">
        <f t="shared" si="124"/>
        <v>0.00877869847534878</v>
      </c>
      <c r="Q125" s="15">
        <f t="shared" si="125"/>
        <v>0.00263360954260463</v>
      </c>
      <c r="R125" s="11">
        <f t="shared" si="126"/>
        <v>0.156366</v>
      </c>
      <c r="S125" s="16">
        <f t="shared" si="127"/>
        <v>0.0168425971285614</v>
      </c>
      <c r="T125" s="3">
        <v>0.01</v>
      </c>
      <c r="U125" s="17">
        <f t="shared" si="128"/>
        <v>0.000168425971285614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0.00565842597128561</v>
      </c>
      <c r="AU125" s="24">
        <f t="shared" si="132"/>
        <v>52.122</v>
      </c>
      <c r="AV125" s="1">
        <f t="shared" si="133"/>
        <v>0.3</v>
      </c>
      <c r="AW125" s="2">
        <f t="shared" si="137"/>
        <v>5.59166666666667</v>
      </c>
      <c r="AX125" s="1">
        <f t="shared" si="134"/>
        <v>3314.77490170406</v>
      </c>
    </row>
    <row r="126" s="1" customFormat="1" spans="1:50">
      <c r="A126" s="6"/>
      <c r="B126" s="6"/>
      <c r="C126" s="9">
        <v>3</v>
      </c>
      <c r="D126" s="10">
        <v>-0.340290322580645</v>
      </c>
      <c r="E126" s="12">
        <f t="shared" si="135"/>
        <v>-8.39120689655172</v>
      </c>
      <c r="F126" s="9" t="s">
        <v>109</v>
      </c>
      <c r="G126" s="6">
        <v>4</v>
      </c>
      <c r="H126" s="11">
        <f t="shared" si="119"/>
        <v>-0.340290322580645</v>
      </c>
      <c r="I126" s="11">
        <f t="shared" si="120"/>
        <v>272.809709677419</v>
      </c>
      <c r="J126" s="11">
        <f t="shared" si="121"/>
        <v>0.0166685094589225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2.07154259213111</v>
      </c>
      <c r="P126" s="11">
        <f t="shared" si="124"/>
        <v>0.0345295272914981</v>
      </c>
      <c r="Q126" s="15">
        <f t="shared" si="125"/>
        <v>0.0103588581874494</v>
      </c>
      <c r="R126" s="11">
        <f t="shared" si="126"/>
        <v>0.156366</v>
      </c>
      <c r="S126" s="16">
        <f t="shared" si="127"/>
        <v>0.0662475102480681</v>
      </c>
      <c r="T126" s="3">
        <v>0.01</v>
      </c>
      <c r="U126" s="17">
        <f t="shared" si="128"/>
        <v>0.000662475102480681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0.00615247510248068</v>
      </c>
      <c r="AU126" s="24">
        <f t="shared" si="132"/>
        <v>52.122</v>
      </c>
      <c r="AV126" s="1">
        <f t="shared" si="133"/>
        <v>0.3</v>
      </c>
      <c r="AW126" s="2">
        <f t="shared" si="137"/>
        <v>5.59166666666667</v>
      </c>
      <c r="AX126" s="1">
        <f t="shared" si="134"/>
        <v>3604.19490447597</v>
      </c>
    </row>
    <row r="127" s="1" customFormat="1" spans="1:50">
      <c r="A127" s="6"/>
      <c r="B127" s="6"/>
      <c r="C127" s="9">
        <v>4</v>
      </c>
      <c r="D127" s="10">
        <v>7.80933333333333</v>
      </c>
      <c r="E127" s="12">
        <f t="shared" si="135"/>
        <v>-0.340290322580645</v>
      </c>
      <c r="F127" s="9" t="s">
        <v>109</v>
      </c>
      <c r="G127" s="6">
        <v>5</v>
      </c>
      <c r="H127" s="11">
        <f t="shared" si="119"/>
        <v>7.80933333333333</v>
      </c>
      <c r="I127" s="11">
        <f t="shared" si="120"/>
        <v>280.959333333333</v>
      </c>
      <c r="J127" s="11">
        <f t="shared" si="121"/>
        <v>0.0469358934372856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1.93516241159763</v>
      </c>
      <c r="O127" s="11">
        <f t="shared" si="136"/>
        <v>0.623070653241981</v>
      </c>
      <c r="P127" s="11">
        <f t="shared" si="124"/>
        <v>0.0292443777844655</v>
      </c>
      <c r="Q127" s="15">
        <f t="shared" si="125"/>
        <v>0.00877331333533965</v>
      </c>
      <c r="R127" s="11">
        <f t="shared" si="126"/>
        <v>0.156366</v>
      </c>
      <c r="S127" s="16">
        <f t="shared" si="127"/>
        <v>0.0561075511002369</v>
      </c>
      <c r="T127" s="3">
        <v>0.01</v>
      </c>
      <c r="U127" s="17">
        <f t="shared" si="128"/>
        <v>0.000561075511002369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0.0105110755110024</v>
      </c>
      <c r="AU127" s="24">
        <f t="shared" si="132"/>
        <v>52.122</v>
      </c>
      <c r="AV127" s="1">
        <f t="shared" si="133"/>
        <v>0.3</v>
      </c>
      <c r="AW127" s="2">
        <f t="shared" si="137"/>
        <v>5.59166666666667</v>
      </c>
      <c r="AX127" s="1">
        <f t="shared" si="134"/>
        <v>6157.51614858905</v>
      </c>
    </row>
    <row r="128" s="1" customFormat="1" spans="1:50">
      <c r="A128" s="6"/>
      <c r="B128" s="6"/>
      <c r="C128" s="9">
        <v>5</v>
      </c>
      <c r="D128" s="10">
        <v>14.9590322580645</v>
      </c>
      <c r="E128" s="12">
        <f t="shared" si="135"/>
        <v>7.80933333333333</v>
      </c>
      <c r="F128" s="9" t="s">
        <v>111</v>
      </c>
      <c r="G128" s="6">
        <v>6</v>
      </c>
      <c r="H128" s="11">
        <f t="shared" si="119"/>
        <v>14.9590322580645</v>
      </c>
      <c r="I128" s="11">
        <f t="shared" si="120"/>
        <v>288.109032258064</v>
      </c>
      <c r="J128" s="11">
        <f t="shared" si="121"/>
        <v>0.11091809737263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1.11504627545752</v>
      </c>
      <c r="P128" s="11">
        <f t="shared" si="124"/>
        <v>0.123678811356186</v>
      </c>
      <c r="Q128" s="15">
        <f t="shared" si="125"/>
        <v>0.0371036434068557</v>
      </c>
      <c r="R128" s="11">
        <f t="shared" si="126"/>
        <v>0.156366</v>
      </c>
      <c r="S128" s="16">
        <f t="shared" si="127"/>
        <v>0.237287155819396</v>
      </c>
      <c r="T128" s="3">
        <v>0.01</v>
      </c>
      <c r="U128" s="17">
        <f t="shared" si="128"/>
        <v>0.00237287155819396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0.012322871558194</v>
      </c>
      <c r="AU128" s="24">
        <f t="shared" si="132"/>
        <v>52.122</v>
      </c>
      <c r="AV128" s="1">
        <f t="shared" si="133"/>
        <v>0.3</v>
      </c>
      <c r="AW128" s="2">
        <f t="shared" si="137"/>
        <v>5.59166666666667</v>
      </c>
      <c r="AX128" s="1">
        <f t="shared" si="134"/>
        <v>7218.88835611001</v>
      </c>
    </row>
    <row r="129" s="1" customFormat="1" spans="1:50">
      <c r="A129" s="6"/>
      <c r="B129" s="6"/>
      <c r="C129" s="9">
        <v>6</v>
      </c>
      <c r="D129" s="10">
        <v>20.3475666666667</v>
      </c>
      <c r="E129" s="12">
        <f t="shared" si="135"/>
        <v>14.9590322580645</v>
      </c>
      <c r="F129" s="9" t="s">
        <v>109</v>
      </c>
      <c r="G129" s="6">
        <v>7</v>
      </c>
      <c r="H129" s="11">
        <f t="shared" si="119"/>
        <v>20.3475666666667</v>
      </c>
      <c r="I129" s="11">
        <f t="shared" si="120"/>
        <v>293.497566666667</v>
      </c>
      <c r="J129" s="11">
        <f t="shared" si="121"/>
        <v>0.206286948055031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1.51258746410133</v>
      </c>
      <c r="P129" s="11">
        <f t="shared" si="124"/>
        <v>0.312027051635762</v>
      </c>
      <c r="Q129" s="15">
        <f t="shared" si="125"/>
        <v>0.0936081154907287</v>
      </c>
      <c r="R129" s="11">
        <f t="shared" si="126"/>
        <v>0.156366</v>
      </c>
      <c r="S129" s="16">
        <f t="shared" si="127"/>
        <v>0.598647503234263</v>
      </c>
      <c r="T129" s="3">
        <v>0.01</v>
      </c>
      <c r="U129" s="17">
        <f t="shared" si="128"/>
        <v>0.00598647503234263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0.0159364750323426</v>
      </c>
      <c r="AU129" s="24">
        <f t="shared" si="132"/>
        <v>52.122</v>
      </c>
      <c r="AV129" s="1">
        <f t="shared" si="133"/>
        <v>0.3</v>
      </c>
      <c r="AW129" s="2">
        <f t="shared" si="137"/>
        <v>5.59166666666667</v>
      </c>
      <c r="AX129" s="1">
        <f t="shared" si="134"/>
        <v>9335.78131567224</v>
      </c>
    </row>
    <row r="130" s="1" customFormat="1" spans="1:50">
      <c r="A130" s="6"/>
      <c r="B130" s="6"/>
      <c r="C130" s="9">
        <v>7</v>
      </c>
      <c r="D130" s="10">
        <v>23.0699032258064</v>
      </c>
      <c r="E130" s="12">
        <f t="shared" si="135"/>
        <v>20.3475666666667</v>
      </c>
      <c r="F130" s="9" t="s">
        <v>109</v>
      </c>
      <c r="G130" s="6">
        <v>8</v>
      </c>
      <c r="H130" s="11">
        <f t="shared" si="119"/>
        <v>23.0699032258064</v>
      </c>
      <c r="I130" s="11">
        <f t="shared" si="120"/>
        <v>296.219903225806</v>
      </c>
      <c r="J130" s="11">
        <f t="shared" si="121"/>
        <v>0.279822396522405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1.72178041246557</v>
      </c>
      <c r="P130" s="11">
        <f t="shared" si="124"/>
        <v>0.48179272130145</v>
      </c>
      <c r="Q130" s="15">
        <f t="shared" si="125"/>
        <v>0.144537816390435</v>
      </c>
      <c r="R130" s="11">
        <f t="shared" si="126"/>
        <v>0.156366</v>
      </c>
      <c r="S130" s="16">
        <f t="shared" si="127"/>
        <v>0.924355783165361</v>
      </c>
      <c r="T130" s="3">
        <v>0.01</v>
      </c>
      <c r="U130" s="17">
        <f t="shared" si="128"/>
        <v>0.00924355783165362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0.0191935578316536</v>
      </c>
      <c r="AU130" s="24">
        <f t="shared" si="132"/>
        <v>52.122</v>
      </c>
      <c r="AV130" s="1">
        <f t="shared" si="133"/>
        <v>0.3</v>
      </c>
      <c r="AW130" s="2">
        <f t="shared" si="137"/>
        <v>5.59166666666667</v>
      </c>
      <c r="AX130" s="1">
        <f t="shared" si="134"/>
        <v>11243.8201184623</v>
      </c>
    </row>
    <row r="131" s="1" customFormat="1" spans="1:50">
      <c r="A131" s="6"/>
      <c r="B131" s="6"/>
      <c r="C131" s="9">
        <v>8</v>
      </c>
      <c r="D131" s="10">
        <v>20.0363870967742</v>
      </c>
      <c r="E131" s="12">
        <f t="shared" si="135"/>
        <v>23.0699032258064</v>
      </c>
      <c r="F131" s="9" t="s">
        <v>109</v>
      </c>
      <c r="G131" s="6">
        <v>9</v>
      </c>
      <c r="H131" s="11">
        <f t="shared" si="119"/>
        <v>20.0363870967742</v>
      </c>
      <c r="I131" s="11">
        <f t="shared" si="120"/>
        <v>293.186387096774</v>
      </c>
      <c r="J131" s="11">
        <f t="shared" si="121"/>
        <v>0.199149766489126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1.76120769116412</v>
      </c>
      <c r="P131" s="11">
        <f t="shared" si="124"/>
        <v>0.350744100434186</v>
      </c>
      <c r="Q131" s="15">
        <f t="shared" si="125"/>
        <v>0.105223230130256</v>
      </c>
      <c r="R131" s="11">
        <f t="shared" si="126"/>
        <v>0.156366</v>
      </c>
      <c r="S131" s="16">
        <f t="shared" si="127"/>
        <v>0.672929090277016</v>
      </c>
      <c r="T131" s="3">
        <v>0.01</v>
      </c>
      <c r="U131" s="17">
        <f t="shared" si="128"/>
        <v>0.00672929090277016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0.0122192909027702</v>
      </c>
      <c r="AU131" s="24">
        <f t="shared" si="132"/>
        <v>52.122</v>
      </c>
      <c r="AV131" s="1">
        <f t="shared" si="133"/>
        <v>0.3</v>
      </c>
      <c r="AW131" s="2">
        <f t="shared" si="137"/>
        <v>5.59166666666667</v>
      </c>
      <c r="AX131" s="1">
        <f t="shared" si="134"/>
        <v>7158.20954566993</v>
      </c>
    </row>
    <row r="132" s="1" customFormat="1" spans="1:50">
      <c r="A132" s="6"/>
      <c r="B132" s="6"/>
      <c r="C132" s="9">
        <v>9</v>
      </c>
      <c r="D132" s="10">
        <v>14.127</v>
      </c>
      <c r="E132" s="12">
        <f t="shared" si="135"/>
        <v>20.0363870967742</v>
      </c>
      <c r="F132" s="9" t="s">
        <v>109</v>
      </c>
      <c r="G132" s="6">
        <v>10</v>
      </c>
      <c r="H132" s="11">
        <f t="shared" si="119"/>
        <v>14.127</v>
      </c>
      <c r="I132" s="11">
        <f t="shared" si="120"/>
        <v>287.277</v>
      </c>
      <c r="J132" s="11">
        <f t="shared" si="121"/>
        <v>0.100575743709166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1.93168359072993</v>
      </c>
      <c r="P132" s="11">
        <f t="shared" si="124"/>
        <v>0.194280513748454</v>
      </c>
      <c r="Q132" s="15">
        <f t="shared" si="125"/>
        <v>0.0582841541245363</v>
      </c>
      <c r="R132" s="11">
        <f t="shared" si="126"/>
        <v>0.156366</v>
      </c>
      <c r="S132" s="16">
        <f t="shared" si="127"/>
        <v>0.372741862838061</v>
      </c>
      <c r="T132" s="3">
        <v>0.01</v>
      </c>
      <c r="U132" s="17">
        <f t="shared" si="128"/>
        <v>0.00372741862838061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0.00921741862838061</v>
      </c>
      <c r="AU132" s="24">
        <f t="shared" si="132"/>
        <v>52.122</v>
      </c>
      <c r="AV132" s="1">
        <f t="shared" si="133"/>
        <v>0.3</v>
      </c>
      <c r="AW132" s="2">
        <f t="shared" si="137"/>
        <v>5.59166666666667</v>
      </c>
      <c r="AX132" s="1">
        <f t="shared" si="134"/>
        <v>5399.67617901231</v>
      </c>
    </row>
    <row r="133" s="1" customFormat="1" spans="1:50">
      <c r="A133" s="6"/>
      <c r="B133" s="6"/>
      <c r="C133" s="9">
        <v>10</v>
      </c>
      <c r="D133" s="10">
        <v>4.43341935483871</v>
      </c>
      <c r="E133" s="12">
        <f t="shared" si="135"/>
        <v>14.127</v>
      </c>
      <c r="F133" s="9" t="s">
        <v>109</v>
      </c>
      <c r="G133" s="6">
        <v>11</v>
      </c>
      <c r="H133" s="11">
        <f t="shared" si="119"/>
        <v>4.43341935483871</v>
      </c>
      <c r="I133" s="11">
        <f t="shared" si="120"/>
        <v>277.583419354839</v>
      </c>
      <c r="J133" s="11">
        <f t="shared" si="121"/>
        <v>0.0307936752504375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1.6505329231324</v>
      </c>
      <c r="O133" s="11">
        <f t="shared" si="136"/>
        <v>0.608090153849074</v>
      </c>
      <c r="P133" s="11">
        <f t="shared" si="124"/>
        <v>0.018725330720617</v>
      </c>
      <c r="Q133" s="15">
        <f t="shared" si="125"/>
        <v>0.00561759921618509</v>
      </c>
      <c r="R133" s="11">
        <f t="shared" si="126"/>
        <v>0.156366</v>
      </c>
      <c r="S133" s="16">
        <f t="shared" si="127"/>
        <v>0.0359259635482464</v>
      </c>
      <c r="T133" s="3">
        <v>0.01</v>
      </c>
      <c r="U133" s="17">
        <f t="shared" si="128"/>
        <v>0.000359259635482464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0.00584925963548246</v>
      </c>
      <c r="AU133" s="24">
        <f t="shared" si="132"/>
        <v>52.122</v>
      </c>
      <c r="AV133" s="1">
        <f t="shared" si="133"/>
        <v>0.3</v>
      </c>
      <c r="AW133" s="2">
        <f t="shared" si="137"/>
        <v>5.59166666666667</v>
      </c>
      <c r="AX133" s="1">
        <f t="shared" si="134"/>
        <v>3426.56758816669</v>
      </c>
    </row>
    <row r="134" s="1" customFormat="1" spans="1:51">
      <c r="A134" s="6"/>
      <c r="B134" s="6"/>
      <c r="C134" s="9">
        <v>11</v>
      </c>
      <c r="D134" s="10">
        <v>-4.4155</v>
      </c>
      <c r="E134" s="12">
        <f t="shared" si="135"/>
        <v>4.43341935483871</v>
      </c>
      <c r="F134" s="9" t="s">
        <v>111</v>
      </c>
      <c r="G134" s="6">
        <v>12</v>
      </c>
      <c r="H134" s="11">
        <f t="shared" si="119"/>
        <v>-4.4155</v>
      </c>
      <c r="I134" s="11">
        <f t="shared" si="120"/>
        <v>268.7345</v>
      </c>
      <c r="J134" s="11">
        <f t="shared" si="121"/>
        <v>0.0097015970140754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1.11058482312846</v>
      </c>
      <c r="P134" s="11">
        <f t="shared" si="124"/>
        <v>0.0107744464039405</v>
      </c>
      <c r="Q134" s="15">
        <f t="shared" si="125"/>
        <v>0.00323233392118215</v>
      </c>
      <c r="R134" s="11">
        <f t="shared" si="126"/>
        <v>0.156366</v>
      </c>
      <c r="S134" s="16">
        <f t="shared" si="127"/>
        <v>0.0206715905067735</v>
      </c>
      <c r="T134" s="3">
        <v>0.01</v>
      </c>
      <c r="U134" s="17">
        <f t="shared" si="128"/>
        <v>0.000206715905067735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0.00569671590506773</v>
      </c>
      <c r="AU134" s="24">
        <f t="shared" si="132"/>
        <v>52.122</v>
      </c>
      <c r="AV134" s="1">
        <f t="shared" si="133"/>
        <v>0.3</v>
      </c>
      <c r="AW134" s="2">
        <f t="shared" si="137"/>
        <v>5.59166666666667</v>
      </c>
      <c r="AX134" s="1">
        <f t="shared" si="134"/>
        <v>3337.20561161049</v>
      </c>
      <c r="AY134" s="1">
        <f>SUM(AX123:AX134)</f>
        <v>66680.0889737545</v>
      </c>
    </row>
    <row r="135" s="1" customFormat="1" spans="1:46">
      <c r="A135" s="6"/>
      <c r="B135" s="6"/>
      <c r="C135" s="9">
        <v>12</v>
      </c>
      <c r="D135" s="10">
        <v>-15.7290967741935</v>
      </c>
      <c r="E135" s="12">
        <f t="shared" si="135"/>
        <v>-4.4155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-13</v>
      </c>
      <c r="E139" s="9"/>
      <c r="F139" s="9"/>
      <c r="G139" s="6">
        <v>1</v>
      </c>
      <c r="H139" s="11">
        <f t="shared" ref="H139:H150" si="138">E140</f>
        <v>-13</v>
      </c>
      <c r="I139" s="11">
        <f t="shared" ref="I139:I150" si="139">H139+273.15</f>
        <v>260.15</v>
      </c>
      <c r="J139" s="11">
        <f t="shared" ref="J139:J150" si="140">EXP(($C$18*(I139-$C$16))/($C$19*I139*$C$16))</f>
        <v>0.00293496960327664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0.00083558584605286</v>
      </c>
      <c r="Q139" s="15">
        <f t="shared" ref="Q139:Q150" si="144">P139*$B$125</f>
        <v>0.000250675753815858</v>
      </c>
      <c r="R139" s="11">
        <f t="shared" ref="R139:R150" si="145">L139*$B$125</f>
        <v>0.08541</v>
      </c>
      <c r="S139" s="16">
        <f t="shared" ref="S139:S150" si="146">Q139/R139</f>
        <v>0.00293496960327664</v>
      </c>
      <c r="T139" s="3">
        <v>0.01</v>
      </c>
      <c r="U139" s="17">
        <f t="shared" ref="U139:U150" si="147">S139*T139</f>
        <v>2.93496960327664e-5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0.00551934969603277</v>
      </c>
      <c r="AU139" s="24">
        <f t="shared" ref="AU139:AU150" si="151">$B$139/12</f>
        <v>28.47</v>
      </c>
      <c r="AV139" s="1">
        <f t="shared" ref="AV139:AV150" si="152">$B$125</f>
        <v>0.3</v>
      </c>
      <c r="AW139" s="2">
        <f>$E$11/12</f>
        <v>5.775</v>
      </c>
      <c r="AX139" s="1">
        <f t="shared" ref="AX139:AX150" si="153">AW139*10000*AV139*0.67*AU139*AT139</f>
        <v>1823.99407892952</v>
      </c>
      <c r="AZ139" s="2">
        <f>$E$12/12</f>
        <v>0.6</v>
      </c>
      <c r="BA139" s="1">
        <f t="shared" ref="BA139:BA150" si="154">AZ139*10000*AV139*0.67*AU139*AT139</f>
        <v>189.50587833034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-13.0596129032258</v>
      </c>
      <c r="E140" s="12">
        <f t="shared" ref="E140:E151" si="155">D139</f>
        <v>-13</v>
      </c>
      <c r="F140" s="9" t="s">
        <v>109</v>
      </c>
      <c r="G140" s="6">
        <v>2</v>
      </c>
      <c r="H140" s="11">
        <f t="shared" si="138"/>
        <v>-13.0596129032258</v>
      </c>
      <c r="I140" s="11">
        <f t="shared" si="139"/>
        <v>260.090387096774</v>
      </c>
      <c r="J140" s="11">
        <f t="shared" si="140"/>
        <v>0.0029098998498258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0.568564414153947</v>
      </c>
      <c r="P140" s="11">
        <f t="shared" si="143"/>
        <v>0.00165446550336287</v>
      </c>
      <c r="Q140" s="15">
        <f t="shared" si="144"/>
        <v>0.00049633965100886</v>
      </c>
      <c r="R140" s="11">
        <f t="shared" si="145"/>
        <v>0.08541</v>
      </c>
      <c r="S140" s="16">
        <f t="shared" si="146"/>
        <v>0.00581125923204379</v>
      </c>
      <c r="T140" s="3">
        <v>0.01</v>
      </c>
      <c r="U140" s="17">
        <f t="shared" si="147"/>
        <v>5.81125923204379e-5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0.00554811259232044</v>
      </c>
      <c r="AU140" s="24">
        <f t="shared" si="151"/>
        <v>28.47</v>
      </c>
      <c r="AV140" s="1">
        <f t="shared" si="152"/>
        <v>0.3</v>
      </c>
      <c r="AW140" s="2">
        <f t="shared" ref="AW140:AW150" si="157">$E$11/12</f>
        <v>5.775</v>
      </c>
      <c r="AX140" s="1">
        <f t="shared" si="153"/>
        <v>1833.49942927166</v>
      </c>
      <c r="AZ140" s="2">
        <f t="shared" ref="AZ140:AZ150" si="158">$E$12/12</f>
        <v>0.6</v>
      </c>
      <c r="BA140" s="1">
        <f t="shared" si="154"/>
        <v>190.493447197056</v>
      </c>
    </row>
    <row r="141" s="1" customFormat="1" spans="1:53">
      <c r="A141" s="6" t="s">
        <v>72</v>
      </c>
      <c r="B141" s="6">
        <v>0.33</v>
      </c>
      <c r="C141" s="9">
        <v>2</v>
      </c>
      <c r="D141" s="10">
        <v>-8.39120689655172</v>
      </c>
      <c r="E141" s="12">
        <f t="shared" si="155"/>
        <v>-13.0596129032258</v>
      </c>
      <c r="F141" s="9" t="s">
        <v>109</v>
      </c>
      <c r="G141" s="6">
        <v>3</v>
      </c>
      <c r="H141" s="11">
        <f t="shared" si="138"/>
        <v>-8.39120689655172</v>
      </c>
      <c r="I141" s="11">
        <f t="shared" si="139"/>
        <v>264.758793103448</v>
      </c>
      <c r="J141" s="11">
        <f t="shared" si="140"/>
        <v>0.00563061459075187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0.851609948650584</v>
      </c>
      <c r="P141" s="11">
        <f t="shared" si="143"/>
        <v>0.00479508740250143</v>
      </c>
      <c r="Q141" s="15">
        <f t="shared" si="144"/>
        <v>0.00143852622075043</v>
      </c>
      <c r="R141" s="11">
        <f t="shared" si="145"/>
        <v>0.08541</v>
      </c>
      <c r="S141" s="16">
        <f t="shared" si="146"/>
        <v>0.0168425971285614</v>
      </c>
      <c r="T141" s="3">
        <v>0.01</v>
      </c>
      <c r="U141" s="17">
        <f t="shared" si="147"/>
        <v>0.000168425971285614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0.00565842597128561</v>
      </c>
      <c r="AU141" s="24">
        <f t="shared" si="151"/>
        <v>28.47</v>
      </c>
      <c r="AV141" s="1">
        <f t="shared" si="152"/>
        <v>0.3</v>
      </c>
      <c r="AW141" s="2">
        <f t="shared" si="157"/>
        <v>5.775</v>
      </c>
      <c r="AX141" s="1">
        <f t="shared" si="153"/>
        <v>1869.95498312139</v>
      </c>
      <c r="AZ141" s="2">
        <f t="shared" si="158"/>
        <v>0.6</v>
      </c>
      <c r="BA141" s="1">
        <f t="shared" si="154"/>
        <v>194.281037207417</v>
      </c>
    </row>
    <row r="142" s="1" customFormat="1" spans="1:53">
      <c r="A142" s="6"/>
      <c r="B142" s="6"/>
      <c r="C142" s="9">
        <v>3</v>
      </c>
      <c r="D142" s="10">
        <v>-0.340290322580645</v>
      </c>
      <c r="E142" s="12">
        <f t="shared" si="155"/>
        <v>-8.39120689655172</v>
      </c>
      <c r="F142" s="9" t="s">
        <v>109</v>
      </c>
      <c r="G142" s="6">
        <v>4</v>
      </c>
      <c r="H142" s="11">
        <f t="shared" si="138"/>
        <v>-0.340290322580645</v>
      </c>
      <c r="I142" s="11">
        <f t="shared" si="139"/>
        <v>272.809709677419</v>
      </c>
      <c r="J142" s="11">
        <f t="shared" si="140"/>
        <v>0.0166685094589225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1.13151486124808</v>
      </c>
      <c r="P142" s="11">
        <f t="shared" si="143"/>
        <v>0.018860666167625</v>
      </c>
      <c r="Q142" s="15">
        <f t="shared" si="144"/>
        <v>0.0056581998502875</v>
      </c>
      <c r="R142" s="11">
        <f t="shared" si="145"/>
        <v>0.08541</v>
      </c>
      <c r="S142" s="16">
        <f t="shared" si="146"/>
        <v>0.0662475102480681</v>
      </c>
      <c r="T142" s="3">
        <v>0.01</v>
      </c>
      <c r="U142" s="17">
        <f t="shared" si="147"/>
        <v>0.000662475102480681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0.00615247510248068</v>
      </c>
      <c r="AU142" s="24">
        <f t="shared" si="151"/>
        <v>28.47</v>
      </c>
      <c r="AV142" s="1">
        <f t="shared" si="152"/>
        <v>0.3</v>
      </c>
      <c r="AW142" s="2">
        <f t="shared" si="157"/>
        <v>5.775</v>
      </c>
      <c r="AX142" s="1">
        <f t="shared" si="153"/>
        <v>2033.22470503225</v>
      </c>
      <c r="AZ142" s="2">
        <f t="shared" si="158"/>
        <v>0.6</v>
      </c>
      <c r="BA142" s="1">
        <f t="shared" si="154"/>
        <v>211.244125198156</v>
      </c>
    </row>
    <row r="143" s="1" customFormat="1" spans="1:53">
      <c r="A143" s="6"/>
      <c r="B143" s="6"/>
      <c r="C143" s="9">
        <v>4</v>
      </c>
      <c r="D143" s="10">
        <v>7.80933333333333</v>
      </c>
      <c r="E143" s="12">
        <f t="shared" si="155"/>
        <v>-0.340290322580645</v>
      </c>
      <c r="F143" s="9" t="s">
        <v>109</v>
      </c>
      <c r="G143" s="6">
        <v>5</v>
      </c>
      <c r="H143" s="11">
        <f t="shared" si="138"/>
        <v>7.80933333333333</v>
      </c>
      <c r="I143" s="11">
        <f t="shared" si="139"/>
        <v>280.959333333333</v>
      </c>
      <c r="J143" s="11">
        <f t="shared" si="140"/>
        <v>0.0469358934372856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1.05702148532644</v>
      </c>
      <c r="O143" s="11">
        <f t="shared" si="156"/>
        <v>0.340332709754023</v>
      </c>
      <c r="P143" s="11">
        <f t="shared" si="143"/>
        <v>0.0159738197982374</v>
      </c>
      <c r="Q143" s="15">
        <f t="shared" si="144"/>
        <v>0.00479214593947123</v>
      </c>
      <c r="R143" s="11">
        <f t="shared" si="145"/>
        <v>0.08541</v>
      </c>
      <c r="S143" s="16">
        <f t="shared" si="146"/>
        <v>0.0561075511002369</v>
      </c>
      <c r="T143" s="3">
        <v>0.01</v>
      </c>
      <c r="U143" s="17">
        <f t="shared" si="147"/>
        <v>0.000561075511002369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0.0105110755110024</v>
      </c>
      <c r="AU143" s="24">
        <f t="shared" si="151"/>
        <v>28.47</v>
      </c>
      <c r="AV143" s="1">
        <f t="shared" si="152"/>
        <v>0.3</v>
      </c>
      <c r="AW143" s="2">
        <f t="shared" si="157"/>
        <v>5.775</v>
      </c>
      <c r="AX143" s="1">
        <f t="shared" si="153"/>
        <v>3473.62289963799</v>
      </c>
      <c r="AZ143" s="2">
        <f t="shared" si="158"/>
        <v>0.6</v>
      </c>
      <c r="BA143" s="1">
        <f t="shared" si="154"/>
        <v>360.895885676674</v>
      </c>
    </row>
    <row r="144" s="1" customFormat="1" spans="1:53">
      <c r="A144" s="6"/>
      <c r="B144" s="6"/>
      <c r="C144" s="9">
        <v>5</v>
      </c>
      <c r="D144" s="10">
        <v>14.9590322580645</v>
      </c>
      <c r="E144" s="12">
        <f t="shared" si="155"/>
        <v>7.80933333333333</v>
      </c>
      <c r="F144" s="9" t="s">
        <v>111</v>
      </c>
      <c r="G144" s="6">
        <v>6</v>
      </c>
      <c r="H144" s="11">
        <f t="shared" si="138"/>
        <v>14.9590322580645</v>
      </c>
      <c r="I144" s="11">
        <f t="shared" si="139"/>
        <v>288.109032258064</v>
      </c>
      <c r="J144" s="11">
        <f t="shared" si="140"/>
        <v>0.11091809737263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0.609058889955785</v>
      </c>
      <c r="P144" s="11">
        <f t="shared" si="143"/>
        <v>0.067555653261782</v>
      </c>
      <c r="Q144" s="15">
        <f t="shared" si="144"/>
        <v>0.0202666959785346</v>
      </c>
      <c r="R144" s="11">
        <f t="shared" si="145"/>
        <v>0.08541</v>
      </c>
      <c r="S144" s="16">
        <f t="shared" si="146"/>
        <v>0.237287155819396</v>
      </c>
      <c r="T144" s="3">
        <v>0.01</v>
      </c>
      <c r="U144" s="17">
        <f t="shared" si="147"/>
        <v>0.00237287155819396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0.012322871558194</v>
      </c>
      <c r="AU144" s="24">
        <f t="shared" si="151"/>
        <v>28.47</v>
      </c>
      <c r="AV144" s="1">
        <f t="shared" si="152"/>
        <v>0.3</v>
      </c>
      <c r="AW144" s="2">
        <f t="shared" si="157"/>
        <v>5.775</v>
      </c>
      <c r="AX144" s="1">
        <f t="shared" si="153"/>
        <v>4072.37192702445</v>
      </c>
      <c r="AZ144" s="2">
        <f t="shared" si="158"/>
        <v>0.6</v>
      </c>
      <c r="BA144" s="1">
        <f t="shared" si="154"/>
        <v>423.103576833709</v>
      </c>
    </row>
    <row r="145" s="1" customFormat="1" spans="1:53">
      <c r="A145" s="6"/>
      <c r="B145" s="6"/>
      <c r="C145" s="9">
        <v>6</v>
      </c>
      <c r="D145" s="10">
        <v>20.3475666666667</v>
      </c>
      <c r="E145" s="12">
        <f t="shared" si="155"/>
        <v>14.9590322580645</v>
      </c>
      <c r="F145" s="9" t="s">
        <v>109</v>
      </c>
      <c r="G145" s="6">
        <v>7</v>
      </c>
      <c r="H145" s="11">
        <f t="shared" si="138"/>
        <v>20.3475666666667</v>
      </c>
      <c r="I145" s="11">
        <f t="shared" si="139"/>
        <v>293.497566666667</v>
      </c>
      <c r="J145" s="11">
        <f t="shared" si="140"/>
        <v>0.206286948055031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0.826203236694003</v>
      </c>
      <c r="P145" s="11">
        <f t="shared" si="143"/>
        <v>0.170434944170795</v>
      </c>
      <c r="Q145" s="15">
        <f t="shared" si="144"/>
        <v>0.0511304832512384</v>
      </c>
      <c r="R145" s="11">
        <f t="shared" si="145"/>
        <v>0.08541</v>
      </c>
      <c r="S145" s="16">
        <f t="shared" si="146"/>
        <v>0.598647503234263</v>
      </c>
      <c r="T145" s="3">
        <v>0.01</v>
      </c>
      <c r="U145" s="17">
        <f t="shared" si="147"/>
        <v>0.00598647503234263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0.0159364750323426</v>
      </c>
      <c r="AU145" s="24">
        <f t="shared" si="151"/>
        <v>28.47</v>
      </c>
      <c r="AV145" s="1">
        <f t="shared" si="152"/>
        <v>0.3</v>
      </c>
      <c r="AW145" s="2">
        <f t="shared" si="157"/>
        <v>5.775</v>
      </c>
      <c r="AX145" s="1">
        <f t="shared" si="153"/>
        <v>5266.56901607354</v>
      </c>
      <c r="AZ145" s="2">
        <f t="shared" si="158"/>
        <v>0.6</v>
      </c>
      <c r="BA145" s="1">
        <f t="shared" si="154"/>
        <v>547.176001669978</v>
      </c>
    </row>
    <row r="146" s="1" customFormat="1" spans="1:53">
      <c r="A146" s="6"/>
      <c r="B146" s="6"/>
      <c r="C146" s="9">
        <v>7</v>
      </c>
      <c r="D146" s="10">
        <v>23.0699032258064</v>
      </c>
      <c r="E146" s="12">
        <f t="shared" si="155"/>
        <v>20.3475666666667</v>
      </c>
      <c r="F146" s="9" t="s">
        <v>109</v>
      </c>
      <c r="G146" s="6">
        <v>8</v>
      </c>
      <c r="H146" s="11">
        <f t="shared" si="138"/>
        <v>23.0699032258064</v>
      </c>
      <c r="I146" s="11">
        <f t="shared" si="139"/>
        <v>296.219903225806</v>
      </c>
      <c r="J146" s="11">
        <f t="shared" si="140"/>
        <v>0.279822396522405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0.940468292523209</v>
      </c>
      <c r="P146" s="11">
        <f t="shared" si="143"/>
        <v>0.263164091467178</v>
      </c>
      <c r="Q146" s="15">
        <f t="shared" si="144"/>
        <v>0.0789492274401535</v>
      </c>
      <c r="R146" s="11">
        <f t="shared" si="145"/>
        <v>0.08541</v>
      </c>
      <c r="S146" s="16">
        <f t="shared" si="146"/>
        <v>0.924355783165361</v>
      </c>
      <c r="T146" s="3">
        <v>0.01</v>
      </c>
      <c r="U146" s="17">
        <f t="shared" si="147"/>
        <v>0.00924355783165362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0.0191935578316536</v>
      </c>
      <c r="AU146" s="24">
        <f t="shared" si="151"/>
        <v>28.47</v>
      </c>
      <c r="AV146" s="1">
        <f t="shared" si="152"/>
        <v>0.3</v>
      </c>
      <c r="AW146" s="2">
        <f t="shared" si="157"/>
        <v>5.775</v>
      </c>
      <c r="AX146" s="1">
        <f t="shared" si="153"/>
        <v>6342.94577560314</v>
      </c>
      <c r="AZ146" s="2">
        <f t="shared" si="158"/>
        <v>0.6</v>
      </c>
      <c r="BA146" s="1">
        <f t="shared" si="154"/>
        <v>659.007353309417</v>
      </c>
    </row>
    <row r="147" s="1" customFormat="1" spans="1:53">
      <c r="A147" s="6"/>
      <c r="B147" s="6"/>
      <c r="C147" s="9">
        <v>8</v>
      </c>
      <c r="D147" s="10">
        <v>20.0363870967742</v>
      </c>
      <c r="E147" s="12">
        <f t="shared" si="155"/>
        <v>23.0699032258064</v>
      </c>
      <c r="F147" s="9" t="s">
        <v>109</v>
      </c>
      <c r="G147" s="6">
        <v>9</v>
      </c>
      <c r="H147" s="11">
        <f t="shared" si="138"/>
        <v>20.0363870967742</v>
      </c>
      <c r="I147" s="11">
        <f t="shared" si="139"/>
        <v>293.186387096774</v>
      </c>
      <c r="J147" s="11">
        <f t="shared" si="140"/>
        <v>0.199149766489126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0.96200420105603</v>
      </c>
      <c r="P147" s="11">
        <f t="shared" si="143"/>
        <v>0.191582912001866</v>
      </c>
      <c r="Q147" s="15">
        <f t="shared" si="144"/>
        <v>0.0574748736005599</v>
      </c>
      <c r="R147" s="11">
        <f t="shared" si="145"/>
        <v>0.08541</v>
      </c>
      <c r="S147" s="16">
        <f t="shared" si="146"/>
        <v>0.672929090277016</v>
      </c>
      <c r="T147" s="3">
        <v>0.01</v>
      </c>
      <c r="U147" s="17">
        <f t="shared" si="147"/>
        <v>0.00672929090277016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0.0122192909027702</v>
      </c>
      <c r="AU147" s="24">
        <f t="shared" si="151"/>
        <v>28.47</v>
      </c>
      <c r="AV147" s="1">
        <f t="shared" si="152"/>
        <v>0.3</v>
      </c>
      <c r="AW147" s="2">
        <f t="shared" si="157"/>
        <v>5.775</v>
      </c>
      <c r="AX147" s="1">
        <f t="shared" si="153"/>
        <v>4038.14135411466</v>
      </c>
      <c r="AZ147" s="2">
        <f t="shared" si="158"/>
        <v>0.6</v>
      </c>
      <c r="BA147" s="1">
        <f t="shared" si="154"/>
        <v>419.547153674251</v>
      </c>
    </row>
    <row r="148" s="1" customFormat="1" spans="1:53">
      <c r="A148" s="6"/>
      <c r="B148" s="6"/>
      <c r="C148" s="9">
        <v>9</v>
      </c>
      <c r="D148" s="10">
        <v>14.127</v>
      </c>
      <c r="E148" s="12">
        <f t="shared" si="155"/>
        <v>20.0363870967742</v>
      </c>
      <c r="F148" s="9" t="s">
        <v>109</v>
      </c>
      <c r="G148" s="6">
        <v>10</v>
      </c>
      <c r="H148" s="11">
        <f t="shared" si="138"/>
        <v>14.127</v>
      </c>
      <c r="I148" s="11">
        <f t="shared" si="139"/>
        <v>287.277</v>
      </c>
      <c r="J148" s="11">
        <f t="shared" si="140"/>
        <v>0.100575743709166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1.05512128905416</v>
      </c>
      <c r="P148" s="11">
        <f t="shared" si="143"/>
        <v>0.106119608349996</v>
      </c>
      <c r="Q148" s="15">
        <f t="shared" si="144"/>
        <v>0.0318358825049988</v>
      </c>
      <c r="R148" s="11">
        <f t="shared" si="145"/>
        <v>0.08541</v>
      </c>
      <c r="S148" s="16">
        <f t="shared" si="146"/>
        <v>0.372741862838061</v>
      </c>
      <c r="T148" s="3">
        <v>0.01</v>
      </c>
      <c r="U148" s="17">
        <f t="shared" si="147"/>
        <v>0.00372741862838061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0.00921741862838061</v>
      </c>
      <c r="AU148" s="24">
        <f t="shared" si="151"/>
        <v>28.47</v>
      </c>
      <c r="AV148" s="1">
        <f t="shared" si="152"/>
        <v>0.3</v>
      </c>
      <c r="AW148" s="2">
        <f t="shared" si="157"/>
        <v>5.775</v>
      </c>
      <c r="AX148" s="1">
        <f t="shared" si="153"/>
        <v>3046.10469114967</v>
      </c>
      <c r="AZ148" s="2">
        <f t="shared" si="158"/>
        <v>0.6</v>
      </c>
      <c r="BA148" s="1">
        <f t="shared" si="154"/>
        <v>316.478409470095</v>
      </c>
    </row>
    <row r="149" s="1" customFormat="1" spans="1:53">
      <c r="A149" s="6"/>
      <c r="B149" s="6"/>
      <c r="C149" s="9">
        <v>10</v>
      </c>
      <c r="D149" s="10">
        <v>4.43341935483871</v>
      </c>
      <c r="E149" s="12">
        <f t="shared" si="155"/>
        <v>14.127</v>
      </c>
      <c r="F149" s="9" t="s">
        <v>109</v>
      </c>
      <c r="G149" s="6">
        <v>11</v>
      </c>
      <c r="H149" s="11">
        <f t="shared" si="138"/>
        <v>4.43341935483871</v>
      </c>
      <c r="I149" s="11">
        <f t="shared" si="139"/>
        <v>277.583419354839</v>
      </c>
      <c r="J149" s="11">
        <f t="shared" si="140"/>
        <v>0.0307936752504375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0.901551596668959</v>
      </c>
      <c r="O149" s="11">
        <f t="shared" si="156"/>
        <v>0.332150084035208</v>
      </c>
      <c r="P149" s="11">
        <f t="shared" si="143"/>
        <v>0.0102281218221857</v>
      </c>
      <c r="Q149" s="15">
        <f t="shared" si="144"/>
        <v>0.00306843654665572</v>
      </c>
      <c r="R149" s="11">
        <f t="shared" si="145"/>
        <v>0.08541</v>
      </c>
      <c r="S149" s="16">
        <f t="shared" si="146"/>
        <v>0.0359259635482464</v>
      </c>
      <c r="T149" s="3">
        <v>0.01</v>
      </c>
      <c r="U149" s="17">
        <f t="shared" si="147"/>
        <v>0.000359259635482464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0.00584925963548246</v>
      </c>
      <c r="AU149" s="24">
        <f t="shared" si="151"/>
        <v>28.47</v>
      </c>
      <c r="AV149" s="1">
        <f t="shared" si="152"/>
        <v>0.3</v>
      </c>
      <c r="AW149" s="2">
        <f t="shared" si="157"/>
        <v>5.775</v>
      </c>
      <c r="AX149" s="1">
        <f t="shared" si="153"/>
        <v>1933.02028840648</v>
      </c>
      <c r="AZ149" s="2">
        <f t="shared" si="158"/>
        <v>0.6</v>
      </c>
      <c r="BA149" s="1">
        <f t="shared" si="154"/>
        <v>200.833276717556</v>
      </c>
    </row>
    <row r="150" s="1" customFormat="1" spans="1:54">
      <c r="A150" s="6"/>
      <c r="B150" s="6"/>
      <c r="C150" s="9">
        <v>11</v>
      </c>
      <c r="D150" s="10">
        <v>-4.4155</v>
      </c>
      <c r="E150" s="12">
        <f t="shared" si="155"/>
        <v>4.43341935483871</v>
      </c>
      <c r="F150" s="9" t="s">
        <v>111</v>
      </c>
      <c r="G150" s="6">
        <v>12</v>
      </c>
      <c r="H150" s="11">
        <f t="shared" si="138"/>
        <v>-4.4155</v>
      </c>
      <c r="I150" s="11">
        <f t="shared" si="139"/>
        <v>268.7345</v>
      </c>
      <c r="J150" s="11">
        <f t="shared" si="140"/>
        <v>0.0097015970140754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0.606621962213023</v>
      </c>
      <c r="P150" s="11">
        <f t="shared" si="143"/>
        <v>0.00588520181727842</v>
      </c>
      <c r="Q150" s="15">
        <f t="shared" si="144"/>
        <v>0.00176556054518353</v>
      </c>
      <c r="R150" s="11">
        <f t="shared" si="145"/>
        <v>0.08541</v>
      </c>
      <c r="S150" s="16">
        <f t="shared" si="146"/>
        <v>0.0206715905067735</v>
      </c>
      <c r="T150" s="3">
        <v>0.01</v>
      </c>
      <c r="U150" s="17">
        <f t="shared" si="147"/>
        <v>0.000206715905067735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0.00569671590506773</v>
      </c>
      <c r="AU150" s="24">
        <f t="shared" si="151"/>
        <v>28.47</v>
      </c>
      <c r="AV150" s="1">
        <f t="shared" si="152"/>
        <v>0.3</v>
      </c>
      <c r="AW150" s="2">
        <f t="shared" si="157"/>
        <v>5.775</v>
      </c>
      <c r="AX150" s="1">
        <f t="shared" si="153"/>
        <v>1882.60875871951</v>
      </c>
      <c r="AY150" s="1">
        <f>SUM(AX139:AX150)</f>
        <v>37616.0579070843</v>
      </c>
      <c r="AZ150" s="2">
        <f t="shared" si="158"/>
        <v>0.6</v>
      </c>
      <c r="BA150" s="1">
        <f t="shared" si="154"/>
        <v>195.595715191638</v>
      </c>
      <c r="BB150" s="1">
        <f>SUM(BA139:BA150)</f>
        <v>3908.16186047629</v>
      </c>
    </row>
    <row r="151" s="1" customFormat="1" spans="1:46">
      <c r="A151" s="6"/>
      <c r="B151" s="6"/>
      <c r="C151" s="9">
        <v>12</v>
      </c>
      <c r="D151" s="10">
        <v>-15.7290967741935</v>
      </c>
      <c r="E151" s="12">
        <f t="shared" si="155"/>
        <v>-4.4155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29">
        <v>-13</v>
      </c>
      <c r="E154" s="9"/>
      <c r="F154" s="9"/>
      <c r="G154" s="6">
        <v>1</v>
      </c>
      <c r="H154" s="11">
        <f t="shared" ref="H154:H165" si="159">E155</f>
        <v>-13</v>
      </c>
      <c r="I154" s="11">
        <f t="shared" ref="I154:I165" si="160">H154+273.15</f>
        <v>260.15</v>
      </c>
      <c r="J154" s="11">
        <f t="shared" ref="J154:J165" si="161">EXP(($C$18*(I154-$C$16))/($C$19*I154*$C$16))</f>
        <v>0.00293496960327664</v>
      </c>
      <c r="K154" s="11">
        <f>$B$154/12</f>
        <v>75.9047916666667</v>
      </c>
      <c r="L154" s="11">
        <f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2">O154*J154</f>
        <v>0.00222778256284713</v>
      </c>
      <c r="Q154" s="15">
        <f>P154*$B$156</f>
        <v>0.000579223466340254</v>
      </c>
      <c r="R154" s="11">
        <f>L154*$B$156</f>
        <v>0.197352458333333</v>
      </c>
      <c r="S154" s="16">
        <f t="shared" ref="S154:S165" si="163">Q154/R154</f>
        <v>0.00293496960327665</v>
      </c>
      <c r="T154" s="3">
        <v>0.01</v>
      </c>
      <c r="U154" s="17">
        <f t="shared" ref="U154:U165" si="164">S154*T154</f>
        <v>2.93496960327665e-5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5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6">AR154*AQ154</f>
        <v>0.005</v>
      </c>
      <c r="AT154" s="2">
        <f t="shared" ref="AT154:AT165" si="167">(AS154+AM154+AD154+AA154+U154+X154+AG154+AJ154+AP154)</f>
        <v>0.00551934969603277</v>
      </c>
      <c r="AU154" s="24">
        <f>$B$154/12</f>
        <v>75.9047916666667</v>
      </c>
      <c r="AV154" s="1">
        <f>$B$156</f>
        <v>0.26</v>
      </c>
      <c r="AW154" s="2">
        <f>$E$13/12</f>
        <v>1.44166666666667</v>
      </c>
      <c r="AX154" s="1">
        <f t="shared" ref="AX154:AX165" si="168">AW154*10000*AV154*0.67*AU154*AT154</f>
        <v>1052.13171362644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-13.0596129032258</v>
      </c>
      <c r="E155" s="12">
        <f t="shared" ref="E155:E166" si="169">D154</f>
        <v>-13</v>
      </c>
      <c r="F155" s="9" t="s">
        <v>109</v>
      </c>
      <c r="G155" s="6">
        <v>2</v>
      </c>
      <c r="H155" s="11">
        <f t="shared" si="159"/>
        <v>-13.0596129032258</v>
      </c>
      <c r="I155" s="11">
        <f t="shared" si="160"/>
        <v>260.090387096774</v>
      </c>
      <c r="J155" s="11">
        <f t="shared" si="161"/>
        <v>0.0029098998498258</v>
      </c>
      <c r="K155" s="11">
        <f t="shared" ref="K155:K165" si="170">$B$154/12</f>
        <v>75.9047916666667</v>
      </c>
      <c r="L155" s="11">
        <f t="shared" ref="L155:L165" si="171">K155*$B$155/100</f>
        <v>0.759047916666667</v>
      </c>
      <c r="M155" s="6" t="s">
        <v>109</v>
      </c>
      <c r="N155" s="6"/>
      <c r="O155" s="11">
        <f t="shared" ref="O155:O165" si="172">L155+O154-P154-N155</f>
        <v>1.51586805077049</v>
      </c>
      <c r="P155" s="11">
        <f t="shared" si="162"/>
        <v>0.00441102421329277</v>
      </c>
      <c r="Q155" s="15">
        <f t="shared" ref="Q155:Q165" si="173">P155*$B$156</f>
        <v>0.00114686629545612</v>
      </c>
      <c r="R155" s="11">
        <f t="shared" ref="R155:R165" si="174">L155*$B$156</f>
        <v>0.197352458333333</v>
      </c>
      <c r="S155" s="16">
        <f t="shared" si="163"/>
        <v>0.0058112592320438</v>
      </c>
      <c r="T155" s="3">
        <v>0.01</v>
      </c>
      <c r="U155" s="17">
        <f t="shared" si="164"/>
        <v>5.8112592320438e-5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5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6"/>
        <v>0.005</v>
      </c>
      <c r="AT155" s="2">
        <f t="shared" si="167"/>
        <v>0.00554811259232044</v>
      </c>
      <c r="AU155" s="24">
        <f>$B$154/12</f>
        <v>75.9047916666667</v>
      </c>
      <c r="AV155" s="1">
        <f t="shared" ref="AV155:AV165" si="175">$B$156</f>
        <v>0.26</v>
      </c>
      <c r="AW155" s="2">
        <f t="shared" ref="AW155:AW165" si="176">$E$13/12</f>
        <v>1.44166666666667</v>
      </c>
      <c r="AX155" s="1">
        <f t="shared" si="168"/>
        <v>1057.61467032001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0">
        <v>-8.39120689655172</v>
      </c>
      <c r="E156" s="12">
        <f t="shared" si="169"/>
        <v>-13.0596129032258</v>
      </c>
      <c r="F156" s="9" t="s">
        <v>109</v>
      </c>
      <c r="G156" s="6">
        <v>3</v>
      </c>
      <c r="H156" s="11">
        <f t="shared" si="159"/>
        <v>-8.39120689655172</v>
      </c>
      <c r="I156" s="11">
        <f t="shared" si="160"/>
        <v>264.758793103448</v>
      </c>
      <c r="J156" s="11">
        <f t="shared" si="161"/>
        <v>0.00563061459075187</v>
      </c>
      <c r="K156" s="11">
        <f t="shared" si="170"/>
        <v>75.9047916666667</v>
      </c>
      <c r="L156" s="11">
        <f t="shared" si="171"/>
        <v>0.759047916666667</v>
      </c>
      <c r="M156" s="6" t="s">
        <v>109</v>
      </c>
      <c r="N156" s="6"/>
      <c r="O156" s="11">
        <f t="shared" si="172"/>
        <v>2.27050494322386</v>
      </c>
      <c r="P156" s="11">
        <f t="shared" si="162"/>
        <v>0.0127843382616905</v>
      </c>
      <c r="Q156" s="15">
        <f t="shared" si="173"/>
        <v>0.00332392794803954</v>
      </c>
      <c r="R156" s="11">
        <f t="shared" si="174"/>
        <v>0.197352458333333</v>
      </c>
      <c r="S156" s="16">
        <f t="shared" si="163"/>
        <v>0.0168425971285614</v>
      </c>
      <c r="T156" s="3">
        <v>0.01</v>
      </c>
      <c r="U156" s="17">
        <f t="shared" si="164"/>
        <v>0.000168425971285614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5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6"/>
        <v>0.005</v>
      </c>
      <c r="AT156" s="2">
        <f t="shared" si="167"/>
        <v>0.00565842597128561</v>
      </c>
      <c r="AU156" s="24">
        <f t="shared" ref="AU156:AU165" si="177">$B$154/12</f>
        <v>75.9047916666667</v>
      </c>
      <c r="AV156" s="1">
        <f t="shared" si="175"/>
        <v>0.26</v>
      </c>
      <c r="AW156" s="2">
        <f t="shared" si="176"/>
        <v>1.44166666666667</v>
      </c>
      <c r="AX156" s="1">
        <f t="shared" si="168"/>
        <v>1078.64327166592</v>
      </c>
      <c r="AZ156" s="2"/>
    </row>
    <row r="157" s="1" customFormat="1" spans="1:52">
      <c r="A157" s="6"/>
      <c r="B157" s="6"/>
      <c r="C157" s="9">
        <v>3</v>
      </c>
      <c r="D157" s="10">
        <v>-0.340290322580645</v>
      </c>
      <c r="E157" s="12">
        <f t="shared" si="169"/>
        <v>-8.39120689655172</v>
      </c>
      <c r="F157" s="9" t="s">
        <v>109</v>
      </c>
      <c r="G157" s="6">
        <v>4</v>
      </c>
      <c r="H157" s="11">
        <f t="shared" si="159"/>
        <v>-0.340290322580645</v>
      </c>
      <c r="I157" s="11">
        <f t="shared" si="160"/>
        <v>272.809709677419</v>
      </c>
      <c r="J157" s="11">
        <f t="shared" si="161"/>
        <v>0.0166685094589225</v>
      </c>
      <c r="K157" s="11">
        <f t="shared" si="170"/>
        <v>75.9047916666667</v>
      </c>
      <c r="L157" s="11">
        <f t="shared" si="171"/>
        <v>0.759047916666667</v>
      </c>
      <c r="M157" s="6" t="s">
        <v>109</v>
      </c>
      <c r="N157" s="6"/>
      <c r="O157" s="11">
        <f t="shared" si="172"/>
        <v>3.01676852162884</v>
      </c>
      <c r="P157" s="11">
        <f t="shared" si="162"/>
        <v>0.0502850346381498</v>
      </c>
      <c r="Q157" s="15">
        <f t="shared" si="173"/>
        <v>0.0130741090059189</v>
      </c>
      <c r="R157" s="11">
        <f t="shared" si="174"/>
        <v>0.197352458333333</v>
      </c>
      <c r="S157" s="16">
        <f t="shared" si="163"/>
        <v>0.0662475102480683</v>
      </c>
      <c r="T157" s="3">
        <v>0.01</v>
      </c>
      <c r="U157" s="17">
        <f t="shared" si="164"/>
        <v>0.000662475102480683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5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6"/>
        <v>0.005</v>
      </c>
      <c r="AT157" s="2">
        <f t="shared" si="167"/>
        <v>0.00615247510248068</v>
      </c>
      <c r="AU157" s="24">
        <f t="shared" si="177"/>
        <v>75.9047916666667</v>
      </c>
      <c r="AV157" s="1">
        <f t="shared" si="175"/>
        <v>0.26</v>
      </c>
      <c r="AW157" s="2">
        <f t="shared" si="176"/>
        <v>1.44166666666667</v>
      </c>
      <c r="AX157" s="1">
        <f t="shared" si="168"/>
        <v>1172.82189553415</v>
      </c>
      <c r="AZ157" s="2"/>
    </row>
    <row r="158" s="1" customFormat="1" spans="1:52">
      <c r="A158" s="6"/>
      <c r="B158" s="6"/>
      <c r="C158" s="9">
        <v>4</v>
      </c>
      <c r="D158" s="10">
        <v>7.80933333333333</v>
      </c>
      <c r="E158" s="12">
        <f t="shared" si="169"/>
        <v>-0.340290322580645</v>
      </c>
      <c r="F158" s="9" t="s">
        <v>109</v>
      </c>
      <c r="G158" s="6">
        <v>5</v>
      </c>
      <c r="H158" s="11">
        <f t="shared" si="159"/>
        <v>7.80933333333333</v>
      </c>
      <c r="I158" s="11">
        <f t="shared" si="160"/>
        <v>280.959333333333</v>
      </c>
      <c r="J158" s="11">
        <f t="shared" si="161"/>
        <v>0.0469358934372856</v>
      </c>
      <c r="K158" s="11">
        <f t="shared" si="170"/>
        <v>75.9047916666667</v>
      </c>
      <c r="L158" s="11">
        <f t="shared" si="171"/>
        <v>0.759047916666667</v>
      </c>
      <c r="M158" s="6" t="s">
        <v>111</v>
      </c>
      <c r="N158" s="11">
        <f>(O157-P157)*$C$24/100</f>
        <v>2.81815931264115</v>
      </c>
      <c r="O158" s="11">
        <f t="shared" si="172"/>
        <v>0.907372091016201</v>
      </c>
      <c r="P158" s="11">
        <f t="shared" si="162"/>
        <v>0.0425883197719034</v>
      </c>
      <c r="Q158" s="15">
        <f t="shared" si="173"/>
        <v>0.0110729631406949</v>
      </c>
      <c r="R158" s="11">
        <f t="shared" si="174"/>
        <v>0.197352458333333</v>
      </c>
      <c r="S158" s="16">
        <f t="shared" si="163"/>
        <v>0.056107551100237</v>
      </c>
      <c r="T158" s="3">
        <v>0.01</v>
      </c>
      <c r="U158" s="17">
        <f t="shared" si="164"/>
        <v>0.00056107551100237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0.005</v>
      </c>
      <c r="AF158" s="3">
        <v>0.49</v>
      </c>
      <c r="AG158" s="17">
        <f t="shared" si="165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6"/>
        <v>0.0075</v>
      </c>
      <c r="AT158" s="2">
        <f t="shared" si="167"/>
        <v>0.0105110755110024</v>
      </c>
      <c r="AU158" s="24">
        <f t="shared" si="177"/>
        <v>75.9047916666667</v>
      </c>
      <c r="AV158" s="1">
        <f t="shared" si="175"/>
        <v>0.26</v>
      </c>
      <c r="AW158" s="2">
        <f t="shared" si="176"/>
        <v>1.44166666666667</v>
      </c>
      <c r="AX158" s="1">
        <f t="shared" si="168"/>
        <v>2003.68458215229</v>
      </c>
      <c r="AZ158" s="2"/>
    </row>
    <row r="159" s="1" customFormat="1" spans="1:52">
      <c r="A159" s="6"/>
      <c r="B159" s="6"/>
      <c r="C159" s="9">
        <v>5</v>
      </c>
      <c r="D159" s="10">
        <v>14.9590322580645</v>
      </c>
      <c r="E159" s="12">
        <f t="shared" si="169"/>
        <v>7.80933333333333</v>
      </c>
      <c r="F159" s="9" t="s">
        <v>111</v>
      </c>
      <c r="G159" s="6">
        <v>6</v>
      </c>
      <c r="H159" s="11">
        <f t="shared" si="159"/>
        <v>14.9590322580645</v>
      </c>
      <c r="I159" s="11">
        <f t="shared" si="160"/>
        <v>288.109032258064</v>
      </c>
      <c r="J159" s="11">
        <f t="shared" si="161"/>
        <v>0.11091809737263</v>
      </c>
      <c r="K159" s="11">
        <f t="shared" si="170"/>
        <v>75.9047916666667</v>
      </c>
      <c r="L159" s="11">
        <f t="shared" si="171"/>
        <v>0.759047916666667</v>
      </c>
      <c r="M159" s="6" t="s">
        <v>109</v>
      </c>
      <c r="N159" s="6"/>
      <c r="O159" s="11">
        <f t="shared" si="172"/>
        <v>1.62383168791096</v>
      </c>
      <c r="P159" s="11">
        <f t="shared" si="162"/>
        <v>0.180112321276471</v>
      </c>
      <c r="Q159" s="15">
        <f t="shared" si="173"/>
        <v>0.0468292035318825</v>
      </c>
      <c r="R159" s="11">
        <f t="shared" si="174"/>
        <v>0.197352458333333</v>
      </c>
      <c r="S159" s="16">
        <f t="shared" si="163"/>
        <v>0.237287155819396</v>
      </c>
      <c r="T159" s="3">
        <v>0.01</v>
      </c>
      <c r="U159" s="17">
        <f t="shared" si="164"/>
        <v>0.00237287155819396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5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6"/>
        <v>0.0075</v>
      </c>
      <c r="AT159" s="2">
        <f t="shared" si="167"/>
        <v>0.012322871558194</v>
      </c>
      <c r="AU159" s="24">
        <f t="shared" si="177"/>
        <v>75.9047916666667</v>
      </c>
      <c r="AV159" s="1">
        <f t="shared" si="175"/>
        <v>0.26</v>
      </c>
      <c r="AW159" s="2">
        <f t="shared" si="176"/>
        <v>1.44166666666667</v>
      </c>
      <c r="AX159" s="1">
        <f t="shared" si="168"/>
        <v>2349.06006746418</v>
      </c>
      <c r="AZ159" s="2"/>
    </row>
    <row r="160" s="1" customFormat="1" spans="1:52">
      <c r="A160" s="6"/>
      <c r="B160" s="6"/>
      <c r="C160" s="9">
        <v>6</v>
      </c>
      <c r="D160" s="10">
        <v>20.3475666666667</v>
      </c>
      <c r="E160" s="12">
        <f t="shared" si="169"/>
        <v>14.9590322580645</v>
      </c>
      <c r="F160" s="9" t="s">
        <v>109</v>
      </c>
      <c r="G160" s="6">
        <v>7</v>
      </c>
      <c r="H160" s="11">
        <f t="shared" si="159"/>
        <v>20.3475666666667</v>
      </c>
      <c r="I160" s="11">
        <f t="shared" si="160"/>
        <v>293.497566666667</v>
      </c>
      <c r="J160" s="11">
        <f t="shared" si="161"/>
        <v>0.206286948055031</v>
      </c>
      <c r="K160" s="11">
        <f t="shared" si="170"/>
        <v>75.9047916666667</v>
      </c>
      <c r="L160" s="11">
        <f t="shared" si="171"/>
        <v>0.759047916666667</v>
      </c>
      <c r="M160" s="6" t="s">
        <v>109</v>
      </c>
      <c r="N160" s="6"/>
      <c r="O160" s="11">
        <f t="shared" si="172"/>
        <v>2.20276728330116</v>
      </c>
      <c r="P160" s="11">
        <f t="shared" si="162"/>
        <v>0.454402140147669</v>
      </c>
      <c r="Q160" s="15">
        <f t="shared" si="173"/>
        <v>0.118144556438394</v>
      </c>
      <c r="R160" s="11">
        <f t="shared" si="174"/>
        <v>0.197352458333333</v>
      </c>
      <c r="S160" s="16">
        <f t="shared" si="163"/>
        <v>0.598647503234264</v>
      </c>
      <c r="T160" s="3">
        <v>0.01</v>
      </c>
      <c r="U160" s="17">
        <f t="shared" si="164"/>
        <v>0.00598647503234264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5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6"/>
        <v>0.0075</v>
      </c>
      <c r="AT160" s="2">
        <f t="shared" si="167"/>
        <v>0.0159364750323426</v>
      </c>
      <c r="AU160" s="24">
        <f t="shared" si="177"/>
        <v>75.9047916666667</v>
      </c>
      <c r="AV160" s="1">
        <f t="shared" si="175"/>
        <v>0.26</v>
      </c>
      <c r="AW160" s="2">
        <f t="shared" si="176"/>
        <v>1.44166666666667</v>
      </c>
      <c r="AX160" s="1">
        <f t="shared" si="168"/>
        <v>3037.90694708032</v>
      </c>
      <c r="AZ160" s="2"/>
    </row>
    <row r="161" s="1" customFormat="1" spans="1:52">
      <c r="A161" s="6"/>
      <c r="B161" s="6"/>
      <c r="C161" s="9">
        <v>7</v>
      </c>
      <c r="D161" s="10">
        <v>23.0699032258064</v>
      </c>
      <c r="E161" s="12">
        <f t="shared" si="169"/>
        <v>20.3475666666667</v>
      </c>
      <c r="F161" s="9" t="s">
        <v>109</v>
      </c>
      <c r="G161" s="6">
        <v>8</v>
      </c>
      <c r="H161" s="11">
        <f t="shared" si="159"/>
        <v>23.0699032258064</v>
      </c>
      <c r="I161" s="11">
        <f t="shared" si="160"/>
        <v>296.219903225806</v>
      </c>
      <c r="J161" s="11">
        <f t="shared" si="161"/>
        <v>0.279822396522405</v>
      </c>
      <c r="K161" s="11">
        <f t="shared" si="170"/>
        <v>75.9047916666667</v>
      </c>
      <c r="L161" s="11">
        <f t="shared" si="171"/>
        <v>0.759047916666667</v>
      </c>
      <c r="M161" s="6" t="s">
        <v>109</v>
      </c>
      <c r="N161" s="6"/>
      <c r="O161" s="11">
        <f t="shared" si="172"/>
        <v>2.50741305982016</v>
      </c>
      <c r="P161" s="11">
        <f t="shared" si="162"/>
        <v>0.701630331470453</v>
      </c>
      <c r="Q161" s="15">
        <f t="shared" si="173"/>
        <v>0.182423886182318</v>
      </c>
      <c r="R161" s="11">
        <f t="shared" si="174"/>
        <v>0.197352458333333</v>
      </c>
      <c r="S161" s="16">
        <f t="shared" si="163"/>
        <v>0.924355783165363</v>
      </c>
      <c r="T161" s="3">
        <v>0.01</v>
      </c>
      <c r="U161" s="17">
        <f t="shared" si="164"/>
        <v>0.00924355783165363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5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6"/>
        <v>0.0075</v>
      </c>
      <c r="AT161" s="2">
        <f t="shared" si="167"/>
        <v>0.0191935578316536</v>
      </c>
      <c r="AU161" s="24">
        <f t="shared" si="177"/>
        <v>75.9047916666667</v>
      </c>
      <c r="AV161" s="1">
        <f t="shared" si="175"/>
        <v>0.26</v>
      </c>
      <c r="AW161" s="2">
        <f t="shared" si="176"/>
        <v>1.44166666666667</v>
      </c>
      <c r="AX161" s="1">
        <f t="shared" si="168"/>
        <v>3658.79170629851</v>
      </c>
      <c r="AZ161" s="2"/>
    </row>
    <row r="162" s="1" customFormat="1" spans="1:52">
      <c r="A162" s="6"/>
      <c r="B162" s="6"/>
      <c r="C162" s="9">
        <v>8</v>
      </c>
      <c r="D162" s="10">
        <v>20.0363870967742</v>
      </c>
      <c r="E162" s="12">
        <f t="shared" si="169"/>
        <v>23.0699032258064</v>
      </c>
      <c r="F162" s="9" t="s">
        <v>109</v>
      </c>
      <c r="G162" s="6">
        <v>9</v>
      </c>
      <c r="H162" s="11">
        <f t="shared" si="159"/>
        <v>20.0363870967742</v>
      </c>
      <c r="I162" s="11">
        <f t="shared" si="160"/>
        <v>293.186387096774</v>
      </c>
      <c r="J162" s="11">
        <f t="shared" si="161"/>
        <v>0.199149766489126</v>
      </c>
      <c r="K162" s="11">
        <f t="shared" si="170"/>
        <v>75.9047916666667</v>
      </c>
      <c r="L162" s="11">
        <f t="shared" si="171"/>
        <v>0.759047916666667</v>
      </c>
      <c r="M162" s="6" t="s">
        <v>109</v>
      </c>
      <c r="N162" s="6"/>
      <c r="O162" s="11">
        <f t="shared" si="172"/>
        <v>2.56483064501637</v>
      </c>
      <c r="P162" s="11">
        <f t="shared" si="162"/>
        <v>0.510785424039165</v>
      </c>
      <c r="Q162" s="15">
        <f t="shared" si="173"/>
        <v>0.132804210250183</v>
      </c>
      <c r="R162" s="11">
        <f t="shared" si="174"/>
        <v>0.197352458333333</v>
      </c>
      <c r="S162" s="16">
        <f t="shared" si="163"/>
        <v>0.672929090277018</v>
      </c>
      <c r="T162" s="3">
        <v>0.01</v>
      </c>
      <c r="U162" s="17">
        <f t="shared" si="164"/>
        <v>0.00672929090277018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0.001</v>
      </c>
      <c r="AF162" s="3">
        <v>0.49</v>
      </c>
      <c r="AG162" s="17">
        <f t="shared" si="165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6"/>
        <v>0.005</v>
      </c>
      <c r="AT162" s="2">
        <f t="shared" si="167"/>
        <v>0.0122192909027702</v>
      </c>
      <c r="AU162" s="24">
        <f t="shared" si="177"/>
        <v>75.9047916666667</v>
      </c>
      <c r="AV162" s="1">
        <f t="shared" si="175"/>
        <v>0.26</v>
      </c>
      <c r="AW162" s="2">
        <f t="shared" si="176"/>
        <v>1.44166666666667</v>
      </c>
      <c r="AX162" s="1">
        <f t="shared" si="168"/>
        <v>2329.31489846937</v>
      </c>
      <c r="AZ162" s="2"/>
    </row>
    <row r="163" s="1" customFormat="1" spans="1:52">
      <c r="A163" s="6"/>
      <c r="B163" s="6"/>
      <c r="C163" s="9">
        <v>9</v>
      </c>
      <c r="D163" s="10">
        <v>14.127</v>
      </c>
      <c r="E163" s="12">
        <f t="shared" si="169"/>
        <v>20.0363870967742</v>
      </c>
      <c r="F163" s="9" t="s">
        <v>109</v>
      </c>
      <c r="G163" s="6">
        <v>10</v>
      </c>
      <c r="H163" s="11">
        <f t="shared" si="159"/>
        <v>14.127</v>
      </c>
      <c r="I163" s="11">
        <f t="shared" si="160"/>
        <v>287.277</v>
      </c>
      <c r="J163" s="11">
        <f t="shared" si="161"/>
        <v>0.100575743709166</v>
      </c>
      <c r="K163" s="11">
        <f t="shared" si="170"/>
        <v>75.9047916666667</v>
      </c>
      <c r="L163" s="11">
        <f t="shared" si="171"/>
        <v>0.759047916666667</v>
      </c>
      <c r="M163" s="6" t="s">
        <v>109</v>
      </c>
      <c r="N163" s="6"/>
      <c r="O163" s="11">
        <f t="shared" si="172"/>
        <v>2.81309313764388</v>
      </c>
      <c r="P163" s="11">
        <f t="shared" si="162"/>
        <v>0.282928934441683</v>
      </c>
      <c r="Q163" s="15">
        <f t="shared" si="173"/>
        <v>0.0735615229548376</v>
      </c>
      <c r="R163" s="11">
        <f t="shared" si="174"/>
        <v>0.197352458333333</v>
      </c>
      <c r="S163" s="16">
        <f t="shared" si="163"/>
        <v>0.372741862838062</v>
      </c>
      <c r="T163" s="3">
        <v>0.01</v>
      </c>
      <c r="U163" s="17">
        <f t="shared" si="164"/>
        <v>0.00372741862838062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5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6"/>
        <v>0.005</v>
      </c>
      <c r="AT163" s="2">
        <f t="shared" si="167"/>
        <v>0.00921741862838062</v>
      </c>
      <c r="AU163" s="24">
        <f t="shared" si="177"/>
        <v>75.9047916666667</v>
      </c>
      <c r="AV163" s="1">
        <f t="shared" si="175"/>
        <v>0.26</v>
      </c>
      <c r="AW163" s="2">
        <f t="shared" si="176"/>
        <v>1.44166666666667</v>
      </c>
      <c r="AX163" s="1">
        <f t="shared" si="168"/>
        <v>1757.07990810242</v>
      </c>
      <c r="AZ163" s="2"/>
    </row>
    <row r="164" s="1" customFormat="1" spans="1:52">
      <c r="A164" s="6"/>
      <c r="B164" s="6"/>
      <c r="C164" s="9">
        <v>10</v>
      </c>
      <c r="D164" s="10">
        <v>4.43341935483871</v>
      </c>
      <c r="E164" s="12">
        <f t="shared" si="169"/>
        <v>14.127</v>
      </c>
      <c r="F164" s="9" t="s">
        <v>109</v>
      </c>
      <c r="G164" s="6">
        <v>11</v>
      </c>
      <c r="H164" s="11">
        <f t="shared" si="159"/>
        <v>4.43341935483871</v>
      </c>
      <c r="I164" s="11">
        <f t="shared" si="160"/>
        <v>277.583419354839</v>
      </c>
      <c r="J164" s="11">
        <f t="shared" si="161"/>
        <v>0.0307936752504375</v>
      </c>
      <c r="K164" s="11">
        <f t="shared" si="170"/>
        <v>75.9047916666667</v>
      </c>
      <c r="L164" s="11">
        <f t="shared" si="171"/>
        <v>0.759047916666667</v>
      </c>
      <c r="M164" s="6" t="s">
        <v>111</v>
      </c>
      <c r="N164" s="11">
        <f>(O163-P163)*$C$24/100</f>
        <v>2.40365599304208</v>
      </c>
      <c r="O164" s="11">
        <f t="shared" si="172"/>
        <v>0.885556126826777</v>
      </c>
      <c r="P164" s="11">
        <f t="shared" si="162"/>
        <v>0.027269527785539</v>
      </c>
      <c r="Q164" s="15">
        <f t="shared" si="173"/>
        <v>0.00709007722424015</v>
      </c>
      <c r="R164" s="11">
        <f t="shared" si="174"/>
        <v>0.197352458333333</v>
      </c>
      <c r="S164" s="16">
        <f t="shared" si="163"/>
        <v>0.0359259635482465</v>
      </c>
      <c r="T164" s="3">
        <v>0.01</v>
      </c>
      <c r="U164" s="17">
        <f t="shared" si="164"/>
        <v>0.000359259635482465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5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6"/>
        <v>0.005</v>
      </c>
      <c r="AT164" s="2">
        <f t="shared" si="167"/>
        <v>0.00584925963548247</v>
      </c>
      <c r="AU164" s="24">
        <f t="shared" si="177"/>
        <v>75.9047916666667</v>
      </c>
      <c r="AV164" s="1">
        <f t="shared" si="175"/>
        <v>0.26</v>
      </c>
      <c r="AW164" s="2">
        <f t="shared" si="176"/>
        <v>1.44166666666667</v>
      </c>
      <c r="AX164" s="1">
        <f t="shared" si="168"/>
        <v>1115.02113521629</v>
      </c>
      <c r="AZ164" s="2"/>
    </row>
    <row r="165" s="1" customFormat="1" spans="1:52">
      <c r="A165" s="6"/>
      <c r="B165" s="6"/>
      <c r="C165" s="9">
        <v>11</v>
      </c>
      <c r="D165" s="10">
        <v>-4.4155</v>
      </c>
      <c r="E165" s="12">
        <f t="shared" si="169"/>
        <v>4.43341935483871</v>
      </c>
      <c r="F165" s="9" t="s">
        <v>111</v>
      </c>
      <c r="G165" s="6">
        <v>12</v>
      </c>
      <c r="H165" s="11">
        <f t="shared" si="159"/>
        <v>-4.4155</v>
      </c>
      <c r="I165" s="11">
        <f t="shared" si="160"/>
        <v>268.7345</v>
      </c>
      <c r="J165" s="11">
        <f t="shared" si="161"/>
        <v>0.0097015970140754</v>
      </c>
      <c r="K165" s="11">
        <f t="shared" si="170"/>
        <v>75.9047916666667</v>
      </c>
      <c r="L165" s="11">
        <f t="shared" si="171"/>
        <v>0.759047916666667</v>
      </c>
      <c r="M165" s="6" t="s">
        <v>109</v>
      </c>
      <c r="N165" s="6"/>
      <c r="O165" s="11">
        <f t="shared" si="172"/>
        <v>1.6173345157079</v>
      </c>
      <c r="P165" s="11">
        <f t="shared" si="162"/>
        <v>0.0156907277083529</v>
      </c>
      <c r="Q165" s="15">
        <f t="shared" si="173"/>
        <v>0.00407958920417175</v>
      </c>
      <c r="R165" s="11">
        <f t="shared" si="174"/>
        <v>0.197352458333333</v>
      </c>
      <c r="S165" s="16">
        <f t="shared" si="163"/>
        <v>0.0206715905067736</v>
      </c>
      <c r="T165" s="3">
        <v>0.01</v>
      </c>
      <c r="U165" s="17">
        <f t="shared" si="164"/>
        <v>0.000206715905067736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5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6"/>
        <v>0.005</v>
      </c>
      <c r="AT165" s="2">
        <f t="shared" si="167"/>
        <v>0.00569671590506774</v>
      </c>
      <c r="AU165" s="24">
        <f t="shared" si="177"/>
        <v>75.9047916666667</v>
      </c>
      <c r="AV165" s="1">
        <f t="shared" si="175"/>
        <v>0.26</v>
      </c>
      <c r="AW165" s="2">
        <f t="shared" si="176"/>
        <v>1.44166666666667</v>
      </c>
      <c r="AX165" s="1">
        <f t="shared" si="168"/>
        <v>1085.94232968244</v>
      </c>
      <c r="AY165" s="1">
        <f>SUM(AX154:AX165)</f>
        <v>21698.0131256123</v>
      </c>
      <c r="AZ165" s="2"/>
    </row>
    <row r="166" s="1" customFormat="1" spans="1:46">
      <c r="A166" s="6"/>
      <c r="B166" s="6"/>
      <c r="C166" s="9">
        <v>12</v>
      </c>
      <c r="D166" s="10">
        <v>-15.7290967741935</v>
      </c>
      <c r="E166" s="12">
        <f t="shared" si="169"/>
        <v>-4.4155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51"/>
  <sheetViews>
    <sheetView topLeftCell="AR136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419</v>
      </c>
      <c r="F3" s="3">
        <v>769.42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27.4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6.1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579.3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559.2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2708.55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5.5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40.1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4.5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74228759.212604</v>
      </c>
      <c r="J16" s="7" t="s">
        <v>35</v>
      </c>
      <c r="K16" s="7">
        <f>I16/(10000*1000)</f>
        <v>7.4228759212604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49514159.7690322</v>
      </c>
      <c r="J17" s="7" t="s">
        <v>35</v>
      </c>
      <c r="K17" s="7">
        <f>I17/(10000*1000)</f>
        <v>4.95141597690322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-6.94</v>
      </c>
      <c r="E29" s="9"/>
      <c r="F29" s="9"/>
      <c r="G29" s="6">
        <v>1</v>
      </c>
      <c r="H29" s="11">
        <f t="shared" ref="H29:H40" si="0">E30</f>
        <v>-6.94</v>
      </c>
      <c r="I29" s="11">
        <f t="shared" ref="I29:I40" si="1">H29+273.15</f>
        <v>266.21</v>
      </c>
      <c r="J29" s="11">
        <f t="shared" ref="J29:J40" si="2">EXP(($C$18*(I29-$C$16))/($C$19*I29*$C$16))</f>
        <v>0.00688054779620455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0.0068351935186479</v>
      </c>
      <c r="Q29" s="15">
        <f t="shared" ref="Q29:Q40" si="6">P29*$B$31</f>
        <v>0.000888575157424226</v>
      </c>
      <c r="R29" s="11">
        <f t="shared" ref="R29:R40" si="7">L29*$B$31</f>
        <v>0.129143083333333</v>
      </c>
      <c r="S29" s="16">
        <f t="shared" ref="S29:S40" si="8">Q29/R29</f>
        <v>0.00688054779620456</v>
      </c>
      <c r="T29" s="3">
        <v>0.01</v>
      </c>
      <c r="U29" s="17">
        <f t="shared" ref="U29:U40" si="9">S29*T29</f>
        <v>6.88054779620456e-5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0.021968805477962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2.28333333333333</v>
      </c>
      <c r="AU29" s="1">
        <f t="shared" ref="AU29:AU40" si="17">AT29*10000*AS29*0.67*AR29*AQ29</f>
        <v>4340.31963994583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-7.03983870967742</v>
      </c>
      <c r="E30" s="12">
        <f t="shared" ref="E30:E41" si="18">D29</f>
        <v>-6.94</v>
      </c>
      <c r="F30" s="9" t="s">
        <v>109</v>
      </c>
      <c r="G30" s="6">
        <v>2</v>
      </c>
      <c r="H30" s="11">
        <f t="shared" si="0"/>
        <v>-7.03983870967742</v>
      </c>
      <c r="I30" s="11">
        <f t="shared" si="1"/>
        <v>266.110161290323</v>
      </c>
      <c r="J30" s="11">
        <f t="shared" si="2"/>
        <v>0.00678677528408195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1.97998147314802</v>
      </c>
      <c r="P30" s="11">
        <f t="shared" si="5"/>
        <v>0.0134376893249011</v>
      </c>
      <c r="Q30" s="15">
        <f t="shared" si="6"/>
        <v>0.00174689961223715</v>
      </c>
      <c r="R30" s="11">
        <f t="shared" si="7"/>
        <v>0.129143083333333</v>
      </c>
      <c r="S30" s="16">
        <f t="shared" si="8"/>
        <v>0.0135268538364397</v>
      </c>
      <c r="T30" s="3">
        <v>0.01</v>
      </c>
      <c r="U30" s="17">
        <f t="shared" si="9"/>
        <v>0.000135268538364397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0.0220352685383644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2.28333333333333</v>
      </c>
      <c r="AU30" s="1">
        <f t="shared" si="17"/>
        <v>4353.45057356371</v>
      </c>
    </row>
    <row r="31" s="1" customFormat="1" spans="1:47">
      <c r="A31" s="6" t="s">
        <v>72</v>
      </c>
      <c r="B31" s="6">
        <v>0.13</v>
      </c>
      <c r="C31" s="9">
        <v>2</v>
      </c>
      <c r="D31" s="10">
        <v>-3.51934482758621</v>
      </c>
      <c r="E31" s="12">
        <f t="shared" si="18"/>
        <v>-7.03983870967742</v>
      </c>
      <c r="F31" s="9" t="s">
        <v>109</v>
      </c>
      <c r="G31" s="6">
        <v>3</v>
      </c>
      <c r="H31" s="11">
        <f t="shared" si="0"/>
        <v>-3.51934482758621</v>
      </c>
      <c r="I31" s="11">
        <f t="shared" si="1"/>
        <v>269.630655172414</v>
      </c>
      <c r="J31" s="11">
        <f t="shared" si="2"/>
        <v>0.0109431384928408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2.95995211715645</v>
      </c>
      <c r="P31" s="11">
        <f t="shared" si="5"/>
        <v>0.0323911659502204</v>
      </c>
      <c r="Q31" s="15">
        <f t="shared" si="6"/>
        <v>0.00421085157352866</v>
      </c>
      <c r="R31" s="11">
        <f t="shared" si="7"/>
        <v>0.129143083333333</v>
      </c>
      <c r="S31" s="16">
        <f t="shared" si="8"/>
        <v>0.0326060944561775</v>
      </c>
      <c r="T31" s="3">
        <v>0.01</v>
      </c>
      <c r="U31" s="17">
        <f t="shared" si="9"/>
        <v>0.000326060944561775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0.0222260609445618</v>
      </c>
      <c r="AR31" s="24">
        <f t="shared" si="15"/>
        <v>99.3408333333333</v>
      </c>
      <c r="AS31" s="1">
        <f t="shared" si="16"/>
        <v>0.13</v>
      </c>
      <c r="AT31" s="2">
        <f t="shared" si="20"/>
        <v>2.28333333333333</v>
      </c>
      <c r="AU31" s="1">
        <f t="shared" si="17"/>
        <v>4391.14493198486</v>
      </c>
    </row>
    <row r="32" s="1" customFormat="1" spans="1:47">
      <c r="A32" s="6"/>
      <c r="B32" s="6"/>
      <c r="C32" s="9">
        <v>3</v>
      </c>
      <c r="D32" s="10">
        <v>3.64783870967742</v>
      </c>
      <c r="E32" s="12">
        <f t="shared" si="18"/>
        <v>-3.51934482758621</v>
      </c>
      <c r="F32" s="9" t="s">
        <v>109</v>
      </c>
      <c r="G32" s="6">
        <v>4</v>
      </c>
      <c r="H32" s="11">
        <f t="shared" si="0"/>
        <v>3.64783870967742</v>
      </c>
      <c r="I32" s="11">
        <f t="shared" si="1"/>
        <v>276.797838709677</v>
      </c>
      <c r="J32" s="11">
        <f t="shared" si="2"/>
        <v>0.0278757530120917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3.92096928453956</v>
      </c>
      <c r="P32" s="11">
        <f t="shared" si="5"/>
        <v>0.109299971343823</v>
      </c>
      <c r="Q32" s="15">
        <f t="shared" si="6"/>
        <v>0.014208996274697</v>
      </c>
      <c r="R32" s="11">
        <f t="shared" si="7"/>
        <v>0.129143083333333</v>
      </c>
      <c r="S32" s="16">
        <f t="shared" si="8"/>
        <v>0.110025220925088</v>
      </c>
      <c r="T32" s="3">
        <v>0.01</v>
      </c>
      <c r="U32" s="17">
        <f t="shared" si="9"/>
        <v>0.00110025220925088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0.0230002522092509</v>
      </c>
      <c r="AR32" s="24">
        <f t="shared" si="15"/>
        <v>99.3408333333333</v>
      </c>
      <c r="AS32" s="1">
        <f t="shared" si="16"/>
        <v>0.13</v>
      </c>
      <c r="AT32" s="2">
        <f t="shared" si="20"/>
        <v>2.28333333333333</v>
      </c>
      <c r="AU32" s="1">
        <f t="shared" si="17"/>
        <v>4544.09988233824</v>
      </c>
    </row>
    <row r="33" s="1" customFormat="1" spans="1:47">
      <c r="A33" s="6"/>
      <c r="B33" s="6"/>
      <c r="C33" s="9">
        <v>4</v>
      </c>
      <c r="D33" s="10">
        <v>9.85736666666667</v>
      </c>
      <c r="E33" s="12">
        <f t="shared" si="18"/>
        <v>3.64783870967742</v>
      </c>
      <c r="F33" s="9" t="s">
        <v>109</v>
      </c>
      <c r="G33" s="6">
        <v>5</v>
      </c>
      <c r="H33" s="11">
        <f t="shared" si="0"/>
        <v>9.85736666666667</v>
      </c>
      <c r="I33" s="11">
        <f t="shared" si="1"/>
        <v>283.007366666667</v>
      </c>
      <c r="J33" s="11">
        <f t="shared" si="2"/>
        <v>0.0603145573481901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3.62108584753595</v>
      </c>
      <c r="O33" s="11">
        <f t="shared" si="19"/>
        <v>1.18399179899312</v>
      </c>
      <c r="P33" s="11">
        <f t="shared" si="5"/>
        <v>0.0714119412601574</v>
      </c>
      <c r="Q33" s="15">
        <f t="shared" si="6"/>
        <v>0.00928355236382046</v>
      </c>
      <c r="R33" s="11">
        <f t="shared" si="7"/>
        <v>0.129143083333333</v>
      </c>
      <c r="S33" s="16">
        <f t="shared" si="8"/>
        <v>0.0718857884154629</v>
      </c>
      <c r="T33" s="3">
        <v>0.01</v>
      </c>
      <c r="U33" s="17">
        <f t="shared" si="9"/>
        <v>0.000718857884154629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0.0301688578841546</v>
      </c>
      <c r="AR33" s="24">
        <f t="shared" si="15"/>
        <v>99.3408333333333</v>
      </c>
      <c r="AS33" s="1">
        <f t="shared" si="16"/>
        <v>0.13</v>
      </c>
      <c r="AT33" s="2">
        <f t="shared" si="20"/>
        <v>2.28333333333333</v>
      </c>
      <c r="AU33" s="1">
        <f t="shared" si="17"/>
        <v>5960.38262165348</v>
      </c>
    </row>
    <row r="34" s="1" customFormat="1" spans="1:47">
      <c r="A34" s="6"/>
      <c r="B34" s="6"/>
      <c r="C34" s="9">
        <v>5</v>
      </c>
      <c r="D34" s="10">
        <v>16.3341612903226</v>
      </c>
      <c r="E34" s="12">
        <f t="shared" si="18"/>
        <v>9.85736666666667</v>
      </c>
      <c r="F34" s="9" t="s">
        <v>111</v>
      </c>
      <c r="G34" s="6">
        <v>6</v>
      </c>
      <c r="H34" s="11">
        <f t="shared" si="0"/>
        <v>16.3341612903226</v>
      </c>
      <c r="I34" s="11">
        <f t="shared" si="1"/>
        <v>289.484161290323</v>
      </c>
      <c r="J34" s="11">
        <f t="shared" si="2"/>
        <v>0.130233624838514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2.1059881910663</v>
      </c>
      <c r="P34" s="11">
        <f t="shared" si="5"/>
        <v>0.274270475989669</v>
      </c>
      <c r="Q34" s="15">
        <f t="shared" si="6"/>
        <v>0.035655161878657</v>
      </c>
      <c r="R34" s="11">
        <f t="shared" si="7"/>
        <v>0.129143083333333</v>
      </c>
      <c r="S34" s="16">
        <f t="shared" si="8"/>
        <v>0.276090371689725</v>
      </c>
      <c r="T34" s="3">
        <v>0.01</v>
      </c>
      <c r="U34" s="17">
        <f t="shared" si="9"/>
        <v>0.00276090371689725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0.0322109037168972</v>
      </c>
      <c r="AR34" s="24">
        <f t="shared" si="15"/>
        <v>99.3408333333333</v>
      </c>
      <c r="AS34" s="1">
        <f t="shared" si="16"/>
        <v>0.13</v>
      </c>
      <c r="AT34" s="2">
        <f t="shared" si="20"/>
        <v>2.28333333333333</v>
      </c>
      <c r="AU34" s="1">
        <f t="shared" si="17"/>
        <v>6363.82429454796</v>
      </c>
    </row>
    <row r="35" s="1" customFormat="1" spans="1:47">
      <c r="A35" s="6"/>
      <c r="B35" s="6"/>
      <c r="C35" s="9">
        <v>6</v>
      </c>
      <c r="D35" s="10">
        <v>22.6049333333333</v>
      </c>
      <c r="E35" s="12">
        <f t="shared" si="18"/>
        <v>16.3341612903226</v>
      </c>
      <c r="F35" s="9" t="s">
        <v>109</v>
      </c>
      <c r="G35" s="6">
        <v>7</v>
      </c>
      <c r="H35" s="11">
        <f t="shared" si="0"/>
        <v>22.6049333333333</v>
      </c>
      <c r="I35" s="11">
        <f t="shared" si="1"/>
        <v>295.754933333333</v>
      </c>
      <c r="J35" s="11">
        <f t="shared" si="2"/>
        <v>0.265729387950636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2.82512604840996</v>
      </c>
      <c r="P35" s="11">
        <f t="shared" si="5"/>
        <v>0.750719015727378</v>
      </c>
      <c r="Q35" s="15">
        <f t="shared" si="6"/>
        <v>0.0975934720445591</v>
      </c>
      <c r="R35" s="11">
        <f t="shared" si="7"/>
        <v>0.129143083333333</v>
      </c>
      <c r="S35" s="16">
        <f t="shared" si="8"/>
        <v>0.755700340471655</v>
      </c>
      <c r="T35" s="3">
        <v>0.01</v>
      </c>
      <c r="U35" s="17">
        <f t="shared" si="9"/>
        <v>0.00755700340471655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0.0370070034047165</v>
      </c>
      <c r="AR35" s="24">
        <f t="shared" si="15"/>
        <v>99.3408333333333</v>
      </c>
      <c r="AS35" s="1">
        <f t="shared" si="16"/>
        <v>0.13</v>
      </c>
      <c r="AT35" s="2">
        <f t="shared" si="20"/>
        <v>2.28333333333333</v>
      </c>
      <c r="AU35" s="1">
        <f t="shared" si="17"/>
        <v>7311.37720956932</v>
      </c>
    </row>
    <row r="36" s="1" customFormat="1" spans="1:47">
      <c r="A36" s="6"/>
      <c r="B36" s="6"/>
      <c r="C36" s="9">
        <v>7</v>
      </c>
      <c r="D36" s="10">
        <v>24.5082903225806</v>
      </c>
      <c r="E36" s="12">
        <f t="shared" si="18"/>
        <v>22.6049333333333</v>
      </c>
      <c r="F36" s="9" t="s">
        <v>109</v>
      </c>
      <c r="G36" s="6">
        <v>8</v>
      </c>
      <c r="H36" s="11">
        <f t="shared" si="0"/>
        <v>24.5082903225806</v>
      </c>
      <c r="I36" s="11">
        <f t="shared" si="1"/>
        <v>297.658290322581</v>
      </c>
      <c r="J36" s="11">
        <f t="shared" si="2"/>
        <v>0.327993864089096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3.06781536601592</v>
      </c>
      <c r="P36" s="11">
        <f t="shared" si="5"/>
        <v>1.00622461621146</v>
      </c>
      <c r="Q36" s="15">
        <f t="shared" si="6"/>
        <v>0.13080920010749</v>
      </c>
      <c r="R36" s="11">
        <f t="shared" si="7"/>
        <v>0.129143083333333</v>
      </c>
      <c r="S36" s="16">
        <f t="shared" si="8"/>
        <v>1.0129013241062</v>
      </c>
      <c r="T36" s="3">
        <v>0.01</v>
      </c>
      <c r="U36" s="17">
        <f t="shared" si="9"/>
        <v>0.010129013241062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0.039579013241062</v>
      </c>
      <c r="AR36" s="24">
        <f t="shared" si="15"/>
        <v>99.3408333333333</v>
      </c>
      <c r="AS36" s="1">
        <f t="shared" si="16"/>
        <v>0.13</v>
      </c>
      <c r="AT36" s="2">
        <f t="shared" si="20"/>
        <v>2.28333333333333</v>
      </c>
      <c r="AU36" s="1">
        <f t="shared" si="17"/>
        <v>7819.5224893854</v>
      </c>
    </row>
    <row r="37" s="1" customFormat="1" spans="1:47">
      <c r="A37" s="6"/>
      <c r="B37" s="6"/>
      <c r="C37" s="9">
        <v>8</v>
      </c>
      <c r="D37" s="10">
        <v>24.1064516129032</v>
      </c>
      <c r="E37" s="12">
        <f t="shared" si="18"/>
        <v>24.5082903225806</v>
      </c>
      <c r="F37" s="9" t="s">
        <v>109</v>
      </c>
      <c r="G37" s="6">
        <v>9</v>
      </c>
      <c r="H37" s="11">
        <f t="shared" si="0"/>
        <v>24.1064516129032</v>
      </c>
      <c r="I37" s="11">
        <f t="shared" si="1"/>
        <v>297.256451612903</v>
      </c>
      <c r="J37" s="11">
        <f t="shared" si="2"/>
        <v>0.313805996542622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3.05499908313778</v>
      </c>
      <c r="P37" s="11">
        <f t="shared" si="5"/>
        <v>0.958677031720849</v>
      </c>
      <c r="Q37" s="15">
        <f t="shared" si="6"/>
        <v>0.12462801412371</v>
      </c>
      <c r="R37" s="11">
        <f t="shared" si="7"/>
        <v>0.129143083333333</v>
      </c>
      <c r="S37" s="16">
        <f t="shared" si="8"/>
        <v>0.965038242133582</v>
      </c>
      <c r="T37" s="3">
        <v>0.01</v>
      </c>
      <c r="U37" s="17">
        <f t="shared" si="9"/>
        <v>0.00965038242133582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0.0391003824213358</v>
      </c>
      <c r="AR37" s="24">
        <f t="shared" si="15"/>
        <v>99.3408333333333</v>
      </c>
      <c r="AS37" s="1">
        <f t="shared" si="16"/>
        <v>0.13</v>
      </c>
      <c r="AT37" s="2">
        <f t="shared" si="20"/>
        <v>2.28333333333333</v>
      </c>
      <c r="AU37" s="1">
        <f t="shared" si="17"/>
        <v>7724.9606458102</v>
      </c>
    </row>
    <row r="38" s="1" customFormat="1" spans="1:47">
      <c r="A38" s="6"/>
      <c r="B38" s="6"/>
      <c r="C38" s="9">
        <v>9</v>
      </c>
      <c r="D38" s="10">
        <v>18.0974</v>
      </c>
      <c r="E38" s="12">
        <f t="shared" si="18"/>
        <v>24.1064516129032</v>
      </c>
      <c r="F38" s="9" t="s">
        <v>109</v>
      </c>
      <c r="G38" s="6">
        <v>10</v>
      </c>
      <c r="H38" s="11">
        <f t="shared" si="0"/>
        <v>18.0974</v>
      </c>
      <c r="I38" s="11">
        <f t="shared" si="1"/>
        <v>291.2474</v>
      </c>
      <c r="J38" s="11">
        <f t="shared" si="2"/>
        <v>0.159646042722907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3.08973038475027</v>
      </c>
      <c r="P38" s="11">
        <f t="shared" si="5"/>
        <v>0.493263229006104</v>
      </c>
      <c r="Q38" s="15">
        <f t="shared" si="6"/>
        <v>0.0641242197707935</v>
      </c>
      <c r="R38" s="11">
        <f t="shared" si="7"/>
        <v>0.129143083333333</v>
      </c>
      <c r="S38" s="16">
        <f t="shared" si="8"/>
        <v>0.496536230324327</v>
      </c>
      <c r="T38" s="3">
        <v>0.01</v>
      </c>
      <c r="U38" s="17">
        <f t="shared" si="9"/>
        <v>0.00496536230324327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0.0268653623032433</v>
      </c>
      <c r="AR38" s="24">
        <f t="shared" si="15"/>
        <v>99.3408333333333</v>
      </c>
      <c r="AS38" s="1">
        <f t="shared" si="16"/>
        <v>0.13</v>
      </c>
      <c r="AT38" s="2">
        <f t="shared" si="20"/>
        <v>2.28333333333333</v>
      </c>
      <c r="AU38" s="1">
        <f t="shared" si="17"/>
        <v>5307.71960978936</v>
      </c>
    </row>
    <row r="39" s="1" customFormat="1" spans="1:47">
      <c r="A39" s="6"/>
      <c r="B39" s="6"/>
      <c r="C39" s="9">
        <v>10</v>
      </c>
      <c r="D39" s="10">
        <v>10.136064516129</v>
      </c>
      <c r="E39" s="12">
        <f t="shared" si="18"/>
        <v>18.0974</v>
      </c>
      <c r="F39" s="9" t="s">
        <v>109</v>
      </c>
      <c r="G39" s="6">
        <v>11</v>
      </c>
      <c r="H39" s="11">
        <f t="shared" si="0"/>
        <v>10.136064516129</v>
      </c>
      <c r="I39" s="11">
        <f t="shared" si="1"/>
        <v>283.286064516129</v>
      </c>
      <c r="J39" s="11">
        <f t="shared" si="2"/>
        <v>0.0623909964329669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2.46664379795696</v>
      </c>
      <c r="O39" s="11">
        <f t="shared" si="19"/>
        <v>1.12323169112054</v>
      </c>
      <c r="P39" s="11">
        <f t="shared" si="5"/>
        <v>0.0700795444340971</v>
      </c>
      <c r="Q39" s="15">
        <f t="shared" si="6"/>
        <v>0.00911034077643262</v>
      </c>
      <c r="R39" s="11">
        <f t="shared" si="7"/>
        <v>0.129143083333333</v>
      </c>
      <c r="S39" s="16">
        <f t="shared" si="8"/>
        <v>0.070544550596781</v>
      </c>
      <c r="T39" s="3">
        <v>0.01</v>
      </c>
      <c r="U39" s="17">
        <f t="shared" si="9"/>
        <v>0.00070544550596781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0.0226054455059678</v>
      </c>
      <c r="AR39" s="24">
        <f t="shared" si="15"/>
        <v>99.3408333333333</v>
      </c>
      <c r="AS39" s="1">
        <f t="shared" si="16"/>
        <v>0.13</v>
      </c>
      <c r="AT39" s="2">
        <f t="shared" si="20"/>
        <v>2.28333333333333</v>
      </c>
      <c r="AU39" s="1">
        <f t="shared" si="17"/>
        <v>4466.09895097396</v>
      </c>
    </row>
    <row r="40" s="1" customFormat="1" spans="1:48">
      <c r="A40" s="6"/>
      <c r="B40" s="6"/>
      <c r="C40" s="9">
        <v>11</v>
      </c>
      <c r="D40" s="10">
        <v>2.1753</v>
      </c>
      <c r="E40" s="12">
        <f t="shared" si="18"/>
        <v>10.136064516129</v>
      </c>
      <c r="F40" s="9" t="s">
        <v>111</v>
      </c>
      <c r="G40" s="6">
        <v>12</v>
      </c>
      <c r="H40" s="11">
        <f t="shared" si="0"/>
        <v>2.1753</v>
      </c>
      <c r="I40" s="11">
        <f t="shared" si="1"/>
        <v>275.3253</v>
      </c>
      <c r="J40" s="11">
        <f t="shared" si="2"/>
        <v>0.0230951001354157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2.04656048001978</v>
      </c>
      <c r="P40" s="11">
        <f t="shared" si="5"/>
        <v>0.0472655192192412</v>
      </c>
      <c r="Q40" s="15">
        <f t="shared" si="6"/>
        <v>0.00614451749850135</v>
      </c>
      <c r="R40" s="11">
        <f t="shared" si="7"/>
        <v>0.129143083333333</v>
      </c>
      <c r="S40" s="16">
        <f t="shared" si="8"/>
        <v>0.0475791450839195</v>
      </c>
      <c r="T40" s="3">
        <v>0.01</v>
      </c>
      <c r="U40" s="17">
        <f t="shared" si="9"/>
        <v>0.000475791450839195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0.0223757914508392</v>
      </c>
      <c r="AR40" s="24">
        <f t="shared" si="15"/>
        <v>99.3408333333333</v>
      </c>
      <c r="AS40" s="1">
        <f t="shared" si="16"/>
        <v>0.13</v>
      </c>
      <c r="AT40" s="2">
        <f t="shared" si="20"/>
        <v>2.28333333333333</v>
      </c>
      <c r="AU40" s="1">
        <f t="shared" si="17"/>
        <v>4420.7267978604</v>
      </c>
      <c r="AV40" s="1">
        <f>SUM(AU29:AU40)</f>
        <v>67003.6276474227</v>
      </c>
    </row>
    <row r="41" s="1" customFormat="1" spans="1:46">
      <c r="A41" s="6"/>
      <c r="B41" s="6"/>
      <c r="C41" s="9">
        <v>12</v>
      </c>
      <c r="D41" s="10">
        <v>-7.9831935483871</v>
      </c>
      <c r="E41" s="12">
        <f t="shared" si="18"/>
        <v>2.1753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29">
        <v>-6.94</v>
      </c>
      <c r="E44" s="9"/>
      <c r="F44" s="9"/>
      <c r="G44" s="6">
        <v>1</v>
      </c>
      <c r="H44" s="11">
        <f t="shared" ref="H44:H55" si="21">E45</f>
        <v>-6.94</v>
      </c>
      <c r="I44" s="11">
        <f t="shared" ref="I44:I55" si="22">H44+273.15</f>
        <v>266.21</v>
      </c>
      <c r="J44" s="11">
        <f t="shared" ref="J44:J55" si="23">EXP(($C$18*(I44-$C$16))/($C$19*I44*$C$16))</f>
        <v>0.00688054779620455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0.00441169257112975</v>
      </c>
      <c r="Q44" s="15">
        <f t="shared" ref="Q44:Q55" si="27">P44*$B$46</f>
        <v>0.000794104662803355</v>
      </c>
      <c r="R44" s="11">
        <f t="shared" ref="R44:R55" si="28">L44*$B$46</f>
        <v>0.115413</v>
      </c>
      <c r="S44" s="16">
        <f t="shared" ref="S44:S55" si="29">Q44/R44</f>
        <v>0.00688054779620454</v>
      </c>
      <c r="T44" s="3">
        <v>0.01</v>
      </c>
      <c r="U44" s="17">
        <f t="shared" ref="U44:U55" si="30">S44*T44</f>
        <v>6.88054779620454e-5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0.019168805477962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34.9166666666667</v>
      </c>
      <c r="AU44" s="1">
        <f t="shared" ref="AU44:AU55" si="38">AT44*10000*AS44*0.67*AR44*AQ44</f>
        <v>51755.601456574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-7.03983870967742</v>
      </c>
      <c r="E45" s="12">
        <f t="shared" ref="E45:E56" si="39">D44</f>
        <v>-6.94</v>
      </c>
      <c r="F45" s="9" t="s">
        <v>109</v>
      </c>
      <c r="G45" s="6">
        <v>2</v>
      </c>
      <c r="H45" s="11">
        <f t="shared" si="21"/>
        <v>-7.03983870967742</v>
      </c>
      <c r="I45" s="11">
        <f t="shared" si="22"/>
        <v>266.110161290323</v>
      </c>
      <c r="J45" s="11">
        <f t="shared" si="23"/>
        <v>0.00678677528408195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1.27795497409554</v>
      </c>
      <c r="P45" s="11">
        <f t="shared" si="26"/>
        <v>0.00867319323236118</v>
      </c>
      <c r="Q45" s="15">
        <f t="shared" si="27"/>
        <v>0.00156117478182501</v>
      </c>
      <c r="R45" s="11">
        <f t="shared" si="28"/>
        <v>0.115413</v>
      </c>
      <c r="S45" s="16">
        <f t="shared" si="29"/>
        <v>0.0135268538364397</v>
      </c>
      <c r="T45" s="3">
        <v>0.01</v>
      </c>
      <c r="U45" s="17">
        <f t="shared" si="30"/>
        <v>0.000135268538364397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0.0192352685383644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34.9166666666667</v>
      </c>
      <c r="AU45" s="1">
        <f t="shared" si="38"/>
        <v>51935.0511186681</v>
      </c>
    </row>
    <row r="46" s="1" customFormat="1" spans="1:47">
      <c r="A46" s="6" t="s">
        <v>72</v>
      </c>
      <c r="B46" s="6">
        <v>0.18</v>
      </c>
      <c r="C46" s="9">
        <v>2</v>
      </c>
      <c r="D46" s="10">
        <v>-3.51934482758621</v>
      </c>
      <c r="E46" s="12">
        <f t="shared" si="39"/>
        <v>-7.03983870967742</v>
      </c>
      <c r="F46" s="9" t="s">
        <v>109</v>
      </c>
      <c r="G46" s="6">
        <v>3</v>
      </c>
      <c r="H46" s="11">
        <f t="shared" si="21"/>
        <v>-3.51934482758621</v>
      </c>
      <c r="I46" s="11">
        <f t="shared" si="22"/>
        <v>269.630655172414</v>
      </c>
      <c r="J46" s="11">
        <f t="shared" si="23"/>
        <v>0.0109431384928408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1.91046511419651</v>
      </c>
      <c r="P46" s="11">
        <f t="shared" si="26"/>
        <v>0.0209064843303933</v>
      </c>
      <c r="Q46" s="15">
        <f t="shared" si="27"/>
        <v>0.0037631671794708</v>
      </c>
      <c r="R46" s="11">
        <f t="shared" si="28"/>
        <v>0.115413</v>
      </c>
      <c r="S46" s="16">
        <f t="shared" si="29"/>
        <v>0.0326060944561774</v>
      </c>
      <c r="T46" s="3">
        <v>0.01</v>
      </c>
      <c r="U46" s="17">
        <f t="shared" si="30"/>
        <v>0.000326060944561774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0.0194260609445618</v>
      </c>
      <c r="AR46" s="24">
        <f t="shared" si="36"/>
        <v>64.1183333333333</v>
      </c>
      <c r="AS46" s="1">
        <f t="shared" si="37"/>
        <v>0.18</v>
      </c>
      <c r="AT46" s="2">
        <f t="shared" si="41"/>
        <v>34.9166666666667</v>
      </c>
      <c r="AU46" s="1">
        <f t="shared" si="38"/>
        <v>52450.1888901607</v>
      </c>
    </row>
    <row r="47" s="1" customFormat="1" spans="1:47">
      <c r="A47" s="6"/>
      <c r="B47" s="6"/>
      <c r="C47" s="9">
        <v>3</v>
      </c>
      <c r="D47" s="10">
        <v>3.64783870967742</v>
      </c>
      <c r="E47" s="12">
        <f t="shared" si="39"/>
        <v>-3.51934482758621</v>
      </c>
      <c r="F47" s="9" t="s">
        <v>109</v>
      </c>
      <c r="G47" s="6">
        <v>4</v>
      </c>
      <c r="H47" s="11">
        <f t="shared" si="21"/>
        <v>3.64783870967742</v>
      </c>
      <c r="I47" s="11">
        <f t="shared" si="22"/>
        <v>276.797838709677</v>
      </c>
      <c r="J47" s="11">
        <f t="shared" si="23"/>
        <v>0.0278757530120917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2.53074196319945</v>
      </c>
      <c r="P47" s="11">
        <f t="shared" si="26"/>
        <v>0.0705463379034838</v>
      </c>
      <c r="Q47" s="15">
        <f t="shared" si="27"/>
        <v>0.0126983408226271</v>
      </c>
      <c r="R47" s="11">
        <f t="shared" si="28"/>
        <v>0.115413</v>
      </c>
      <c r="S47" s="16">
        <f t="shared" si="29"/>
        <v>0.110025220925087</v>
      </c>
      <c r="T47" s="3">
        <v>0.01</v>
      </c>
      <c r="U47" s="17">
        <f t="shared" si="30"/>
        <v>0.00110025220925087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0.0202002522092509</v>
      </c>
      <c r="AR47" s="24">
        <f t="shared" si="36"/>
        <v>64.1183333333333</v>
      </c>
      <c r="AS47" s="1">
        <f t="shared" si="37"/>
        <v>0.18</v>
      </c>
      <c r="AT47" s="2">
        <f t="shared" si="41"/>
        <v>34.9166666666667</v>
      </c>
      <c r="AU47" s="1">
        <f t="shared" si="38"/>
        <v>54540.4983041967</v>
      </c>
    </row>
    <row r="48" s="1" customFormat="1" spans="1:47">
      <c r="A48" s="6"/>
      <c r="B48" s="6"/>
      <c r="C48" s="9">
        <v>4</v>
      </c>
      <c r="D48" s="10">
        <v>9.85736666666667</v>
      </c>
      <c r="E48" s="12">
        <f t="shared" si="39"/>
        <v>3.64783870967742</v>
      </c>
      <c r="F48" s="9" t="s">
        <v>109</v>
      </c>
      <c r="G48" s="6">
        <v>5</v>
      </c>
      <c r="H48" s="11">
        <f t="shared" si="21"/>
        <v>9.85736666666667</v>
      </c>
      <c r="I48" s="11">
        <f t="shared" si="22"/>
        <v>283.007366666667</v>
      </c>
      <c r="J48" s="11">
        <f t="shared" si="23"/>
        <v>0.0603145573481901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2.33718584403117</v>
      </c>
      <c r="O48" s="11">
        <f t="shared" si="40"/>
        <v>0.764193114598131</v>
      </c>
      <c r="P48" s="11">
        <f t="shared" si="26"/>
        <v>0.046091969435521</v>
      </c>
      <c r="Q48" s="15">
        <f t="shared" si="27"/>
        <v>0.00829655449839378</v>
      </c>
      <c r="R48" s="11">
        <f t="shared" si="28"/>
        <v>0.115413</v>
      </c>
      <c r="S48" s="16">
        <f t="shared" si="29"/>
        <v>0.0718857884154626</v>
      </c>
      <c r="T48" s="3">
        <v>0.01</v>
      </c>
      <c r="U48" s="17">
        <f t="shared" si="30"/>
        <v>0.000718857884154626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0.0287688578841546</v>
      </c>
      <c r="AR48" s="24">
        <f t="shared" si="36"/>
        <v>64.1183333333333</v>
      </c>
      <c r="AS48" s="1">
        <f t="shared" si="37"/>
        <v>0.18</v>
      </c>
      <c r="AT48" s="2">
        <f t="shared" si="41"/>
        <v>34.9166666666667</v>
      </c>
      <c r="AU48" s="1">
        <f t="shared" si="38"/>
        <v>77675.65614482</v>
      </c>
    </row>
    <row r="49" s="1" customFormat="1" spans="1:47">
      <c r="A49" s="6"/>
      <c r="B49" s="6"/>
      <c r="C49" s="9">
        <v>5</v>
      </c>
      <c r="D49" s="10">
        <v>16.3341612903226</v>
      </c>
      <c r="E49" s="12">
        <f t="shared" si="39"/>
        <v>9.85736666666667</v>
      </c>
      <c r="F49" s="9" t="s">
        <v>111</v>
      </c>
      <c r="G49" s="6">
        <v>6</v>
      </c>
      <c r="H49" s="11">
        <f t="shared" si="21"/>
        <v>16.3341612903226</v>
      </c>
      <c r="I49" s="11">
        <f t="shared" si="22"/>
        <v>289.484161290323</v>
      </c>
      <c r="J49" s="11">
        <f t="shared" si="23"/>
        <v>0.130233624838514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1.35928447849594</v>
      </c>
      <c r="P49" s="11">
        <f t="shared" si="26"/>
        <v>0.177024544821256</v>
      </c>
      <c r="Q49" s="15">
        <f t="shared" si="27"/>
        <v>0.0318644180678261</v>
      </c>
      <c r="R49" s="11">
        <f t="shared" si="28"/>
        <v>0.115413</v>
      </c>
      <c r="S49" s="16">
        <f t="shared" si="29"/>
        <v>0.276090371689724</v>
      </c>
      <c r="T49" s="3">
        <v>0.01</v>
      </c>
      <c r="U49" s="17">
        <f t="shared" si="30"/>
        <v>0.00276090371689724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0.0308109037168972</v>
      </c>
      <c r="AR49" s="24">
        <f t="shared" si="36"/>
        <v>64.1183333333333</v>
      </c>
      <c r="AS49" s="1">
        <f t="shared" si="37"/>
        <v>0.18</v>
      </c>
      <c r="AT49" s="2">
        <f t="shared" si="41"/>
        <v>34.9166666666667</v>
      </c>
      <c r="AU49" s="1">
        <f t="shared" si="38"/>
        <v>83189.1614280256</v>
      </c>
    </row>
    <row r="50" s="1" customFormat="1" spans="1:47">
      <c r="A50" s="6"/>
      <c r="B50" s="6"/>
      <c r="C50" s="9">
        <v>6</v>
      </c>
      <c r="D50" s="10">
        <v>22.6049333333333</v>
      </c>
      <c r="E50" s="12">
        <f t="shared" si="39"/>
        <v>16.3341612903226</v>
      </c>
      <c r="F50" s="9" t="s">
        <v>109</v>
      </c>
      <c r="G50" s="6">
        <v>7</v>
      </c>
      <c r="H50" s="11">
        <f t="shared" si="21"/>
        <v>22.6049333333333</v>
      </c>
      <c r="I50" s="11">
        <f t="shared" si="22"/>
        <v>295.754933333333</v>
      </c>
      <c r="J50" s="11">
        <f t="shared" si="23"/>
        <v>0.265729387950636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1.82344326700802</v>
      </c>
      <c r="P50" s="11">
        <f t="shared" si="26"/>
        <v>0.484542463304749</v>
      </c>
      <c r="Q50" s="15">
        <f t="shared" si="27"/>
        <v>0.0872176433948549</v>
      </c>
      <c r="R50" s="11">
        <f t="shared" si="28"/>
        <v>0.115413</v>
      </c>
      <c r="S50" s="16">
        <f t="shared" si="29"/>
        <v>0.755700340471653</v>
      </c>
      <c r="T50" s="3">
        <v>0.01</v>
      </c>
      <c r="U50" s="17">
        <f t="shared" si="30"/>
        <v>0.00755700340471653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0.0356070034047165</v>
      </c>
      <c r="AR50" s="24">
        <f t="shared" si="36"/>
        <v>64.1183333333333</v>
      </c>
      <c r="AS50" s="1">
        <f t="shared" si="37"/>
        <v>0.18</v>
      </c>
      <c r="AT50" s="2">
        <f t="shared" si="41"/>
        <v>34.9166666666667</v>
      </c>
      <c r="AU50" s="1">
        <f t="shared" si="38"/>
        <v>96138.5872164063</v>
      </c>
    </row>
    <row r="51" s="1" customFormat="1" spans="1:47">
      <c r="A51" s="6"/>
      <c r="B51" s="6"/>
      <c r="C51" s="9">
        <v>7</v>
      </c>
      <c r="D51" s="10">
        <v>24.5082903225806</v>
      </c>
      <c r="E51" s="12">
        <f t="shared" si="39"/>
        <v>22.6049333333333</v>
      </c>
      <c r="F51" s="9" t="s">
        <v>109</v>
      </c>
      <c r="G51" s="6">
        <v>8</v>
      </c>
      <c r="H51" s="11">
        <f t="shared" si="21"/>
        <v>24.5082903225806</v>
      </c>
      <c r="I51" s="11">
        <f t="shared" si="22"/>
        <v>297.658290322581</v>
      </c>
      <c r="J51" s="11">
        <f t="shared" si="23"/>
        <v>0.327993864089096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1.9800841370366</v>
      </c>
      <c r="P51" s="11">
        <f t="shared" si="26"/>
        <v>0.649455447328158</v>
      </c>
      <c r="Q51" s="15">
        <f t="shared" si="27"/>
        <v>0.116901980519069</v>
      </c>
      <c r="R51" s="11">
        <f t="shared" si="28"/>
        <v>0.115413</v>
      </c>
      <c r="S51" s="16">
        <f t="shared" si="29"/>
        <v>1.0129013241062</v>
      </c>
      <c r="T51" s="3">
        <v>0.01</v>
      </c>
      <c r="U51" s="17">
        <f t="shared" si="30"/>
        <v>0.010129013241062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0.038179013241062</v>
      </c>
      <c r="AR51" s="24">
        <f t="shared" si="36"/>
        <v>64.1183333333333</v>
      </c>
      <c r="AS51" s="1">
        <f t="shared" si="37"/>
        <v>0.18</v>
      </c>
      <c r="AT51" s="2">
        <f t="shared" si="41"/>
        <v>34.9166666666667</v>
      </c>
      <c r="AU51" s="1">
        <f t="shared" si="38"/>
        <v>103082.99051714</v>
      </c>
    </row>
    <row r="52" s="1" customFormat="1" spans="1:47">
      <c r="A52" s="6"/>
      <c r="B52" s="6"/>
      <c r="C52" s="9">
        <v>8</v>
      </c>
      <c r="D52" s="10">
        <v>24.1064516129032</v>
      </c>
      <c r="E52" s="12">
        <f t="shared" si="39"/>
        <v>24.5082903225806</v>
      </c>
      <c r="F52" s="9" t="s">
        <v>109</v>
      </c>
      <c r="G52" s="6">
        <v>9</v>
      </c>
      <c r="H52" s="11">
        <f t="shared" si="21"/>
        <v>24.1064516129032</v>
      </c>
      <c r="I52" s="11">
        <f t="shared" si="22"/>
        <v>297.256451612903</v>
      </c>
      <c r="J52" s="11">
        <f t="shared" si="23"/>
        <v>0.313805996542622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1.97181202304178</v>
      </c>
      <c r="P52" s="11">
        <f t="shared" si="26"/>
        <v>0.618766436885349</v>
      </c>
      <c r="Q52" s="15">
        <f t="shared" si="27"/>
        <v>0.111377958639363</v>
      </c>
      <c r="R52" s="11">
        <f t="shared" si="28"/>
        <v>0.115413</v>
      </c>
      <c r="S52" s="16">
        <f t="shared" si="29"/>
        <v>0.965038242133579</v>
      </c>
      <c r="T52" s="3">
        <v>0.01</v>
      </c>
      <c r="U52" s="17">
        <f t="shared" si="30"/>
        <v>0.00965038242133579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0.0377003824213358</v>
      </c>
      <c r="AR52" s="24">
        <f t="shared" si="36"/>
        <v>64.1183333333333</v>
      </c>
      <c r="AS52" s="1">
        <f t="shared" si="37"/>
        <v>0.18</v>
      </c>
      <c r="AT52" s="2">
        <f t="shared" si="41"/>
        <v>34.9166666666667</v>
      </c>
      <c r="AU52" s="1">
        <f t="shared" si="38"/>
        <v>101790.691631899</v>
      </c>
    </row>
    <row r="53" s="1" customFormat="1" spans="1:47">
      <c r="A53" s="6"/>
      <c r="B53" s="6"/>
      <c r="C53" s="9">
        <v>9</v>
      </c>
      <c r="D53" s="10">
        <v>18.0974</v>
      </c>
      <c r="E53" s="12">
        <f t="shared" si="39"/>
        <v>24.1064516129032</v>
      </c>
      <c r="F53" s="9" t="s">
        <v>109</v>
      </c>
      <c r="G53" s="6">
        <v>10</v>
      </c>
      <c r="H53" s="11">
        <f t="shared" si="21"/>
        <v>18.0974</v>
      </c>
      <c r="I53" s="11">
        <f t="shared" si="22"/>
        <v>291.2474</v>
      </c>
      <c r="J53" s="11">
        <f t="shared" si="23"/>
        <v>0.159646042722907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1.99422891948976</v>
      </c>
      <c r="P53" s="11">
        <f t="shared" si="26"/>
        <v>0.318370755280119</v>
      </c>
      <c r="Q53" s="15">
        <f t="shared" si="27"/>
        <v>0.0573067359504213</v>
      </c>
      <c r="R53" s="11">
        <f t="shared" si="28"/>
        <v>0.115413</v>
      </c>
      <c r="S53" s="16">
        <f t="shared" si="29"/>
        <v>0.496536230324325</v>
      </c>
      <c r="T53" s="3">
        <v>0.01</v>
      </c>
      <c r="U53" s="17">
        <f t="shared" si="30"/>
        <v>0.00496536230324325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0.0240653623032432</v>
      </c>
      <c r="AR53" s="24">
        <f t="shared" si="36"/>
        <v>64.1183333333333</v>
      </c>
      <c r="AS53" s="1">
        <f t="shared" si="37"/>
        <v>0.18</v>
      </c>
      <c r="AT53" s="2">
        <f t="shared" si="41"/>
        <v>34.9166666666667</v>
      </c>
      <c r="AU53" s="1">
        <f t="shared" si="38"/>
        <v>64976.2606077181</v>
      </c>
    </row>
    <row r="54" s="1" customFormat="1" spans="1:47">
      <c r="A54" s="6"/>
      <c r="B54" s="6"/>
      <c r="C54" s="9">
        <v>10</v>
      </c>
      <c r="D54" s="10">
        <v>10.136064516129</v>
      </c>
      <c r="E54" s="12">
        <f t="shared" si="39"/>
        <v>18.0974</v>
      </c>
      <c r="F54" s="9" t="s">
        <v>109</v>
      </c>
      <c r="G54" s="6">
        <v>11</v>
      </c>
      <c r="H54" s="11">
        <f t="shared" si="21"/>
        <v>10.136064516129</v>
      </c>
      <c r="I54" s="11">
        <f t="shared" si="22"/>
        <v>283.286064516129</v>
      </c>
      <c r="J54" s="11">
        <f t="shared" si="23"/>
        <v>0.0623909964329669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1.59206525599916</v>
      </c>
      <c r="O54" s="11">
        <f t="shared" si="40"/>
        <v>0.724976241543815</v>
      </c>
      <c r="P54" s="11">
        <f t="shared" si="26"/>
        <v>0.0452319901001459</v>
      </c>
      <c r="Q54" s="15">
        <f t="shared" si="27"/>
        <v>0.00814175821802626</v>
      </c>
      <c r="R54" s="11">
        <f t="shared" si="28"/>
        <v>0.115413</v>
      </c>
      <c r="S54" s="16">
        <f t="shared" si="29"/>
        <v>0.0705445505967808</v>
      </c>
      <c r="T54" s="3">
        <v>0.01</v>
      </c>
      <c r="U54" s="17">
        <f t="shared" si="30"/>
        <v>0.000705445505967808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0.0198054455059678</v>
      </c>
      <c r="AR54" s="24">
        <f t="shared" si="36"/>
        <v>64.1183333333333</v>
      </c>
      <c r="AS54" s="1">
        <f t="shared" si="37"/>
        <v>0.18</v>
      </c>
      <c r="AT54" s="2">
        <f t="shared" si="41"/>
        <v>34.9166666666667</v>
      </c>
      <c r="AU54" s="1">
        <f t="shared" si="38"/>
        <v>53474.5237753721</v>
      </c>
    </row>
    <row r="55" s="1" customFormat="1" spans="1:48">
      <c r="A55" s="6"/>
      <c r="B55" s="6"/>
      <c r="C55" s="9">
        <v>11</v>
      </c>
      <c r="D55" s="10">
        <v>2.1753</v>
      </c>
      <c r="E55" s="12">
        <f t="shared" si="39"/>
        <v>10.136064516129</v>
      </c>
      <c r="F55" s="9" t="s">
        <v>111</v>
      </c>
      <c r="G55" s="6">
        <v>12</v>
      </c>
      <c r="H55" s="11">
        <f t="shared" si="21"/>
        <v>2.1753</v>
      </c>
      <c r="I55" s="11">
        <f t="shared" si="22"/>
        <v>275.3253</v>
      </c>
      <c r="J55" s="11">
        <f t="shared" si="23"/>
        <v>0.0230951001354157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1.320927584777</v>
      </c>
      <c r="P55" s="11">
        <f t="shared" si="26"/>
        <v>0.0305069548420577</v>
      </c>
      <c r="Q55" s="15">
        <f t="shared" si="27"/>
        <v>0.00549125187157038</v>
      </c>
      <c r="R55" s="11">
        <f t="shared" si="28"/>
        <v>0.115413</v>
      </c>
      <c r="S55" s="16">
        <f t="shared" si="29"/>
        <v>0.0475791450839193</v>
      </c>
      <c r="T55" s="3">
        <v>0.01</v>
      </c>
      <c r="U55" s="17">
        <f t="shared" si="30"/>
        <v>0.000475791450839193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0.0195757914508392</v>
      </c>
      <c r="AR55" s="24">
        <f t="shared" si="36"/>
        <v>64.1183333333333</v>
      </c>
      <c r="AS55" s="1">
        <f t="shared" si="37"/>
        <v>0.18</v>
      </c>
      <c r="AT55" s="2">
        <f t="shared" si="41"/>
        <v>34.9166666666667</v>
      </c>
      <c r="AU55" s="1">
        <f t="shared" si="38"/>
        <v>52854.4599031716</v>
      </c>
      <c r="AV55" s="1">
        <f>SUM(AU44:AU55)</f>
        <v>843863.670994152</v>
      </c>
    </row>
    <row r="56" s="1" customFormat="1" spans="1:46">
      <c r="A56" s="6"/>
      <c r="B56" s="6"/>
      <c r="C56" s="9">
        <v>12</v>
      </c>
      <c r="D56" s="10">
        <v>-7.9831935483871</v>
      </c>
      <c r="E56" s="12">
        <f t="shared" si="39"/>
        <v>2.1753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-6.94</v>
      </c>
      <c r="E60" s="9"/>
      <c r="F60" s="9"/>
      <c r="G60" s="6">
        <v>1</v>
      </c>
      <c r="H60" s="11">
        <f t="shared" ref="H60:H71" si="42">E61</f>
        <v>-6.94</v>
      </c>
      <c r="I60" s="11">
        <f t="shared" ref="I60:I71" si="43">H60+273.15</f>
        <v>266.21</v>
      </c>
      <c r="J60" s="11">
        <f t="shared" ref="J60:J71" si="44">EXP(($C$18*(I60-$C$16))/($C$19*I60*$C$16))</f>
        <v>0.00688054779620455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0.00949309179442341</v>
      </c>
      <c r="Q60" s="15">
        <f t="shared" ref="Q60:Q71" si="48">P60*$B$62</f>
        <v>0.000949309179442341</v>
      </c>
      <c r="R60" s="11">
        <f t="shared" ref="R60:R71" si="49">L60*$B$62</f>
        <v>0.13797</v>
      </c>
      <c r="S60" s="16">
        <f t="shared" ref="S60:S71" si="50">Q60/R60</f>
        <v>0.00688054779620454</v>
      </c>
      <c r="T60" s="3">
        <v>0.01</v>
      </c>
      <c r="U60" s="17">
        <f t="shared" ref="U60:U71" si="51">S60*T60</f>
        <v>6.88054779620454e-5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0.012368805477962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0.508333333333333</v>
      </c>
      <c r="AU60" s="1">
        <f t="shared" ref="AU60:AU71" si="59">AT60*10000*AS60*0.67*AR60*AQ60</f>
        <v>581.213663596984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-7.03983870967742</v>
      </c>
      <c r="E61" s="12">
        <f t="shared" ref="E61:E72" si="60">D60</f>
        <v>-6.94</v>
      </c>
      <c r="F61" s="9" t="s">
        <v>109</v>
      </c>
      <c r="G61" s="6">
        <v>2</v>
      </c>
      <c r="H61" s="11">
        <f t="shared" si="42"/>
        <v>-7.03983870967742</v>
      </c>
      <c r="I61" s="11">
        <f t="shared" si="43"/>
        <v>266.110161290323</v>
      </c>
      <c r="J61" s="11">
        <f t="shared" si="44"/>
        <v>0.00678677528408195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2.74990690820558</v>
      </c>
      <c r="P61" s="11">
        <f t="shared" si="47"/>
        <v>0.0186630002381358</v>
      </c>
      <c r="Q61" s="15">
        <f t="shared" si="48"/>
        <v>0.00186630002381358</v>
      </c>
      <c r="R61" s="11">
        <f t="shared" si="49"/>
        <v>0.13797</v>
      </c>
      <c r="S61" s="16">
        <f t="shared" si="50"/>
        <v>0.0135268538364397</v>
      </c>
      <c r="T61" s="3">
        <v>0.01</v>
      </c>
      <c r="U61" s="17">
        <f t="shared" si="51"/>
        <v>0.000135268538364397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0.0124352685383644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0.508333333333333</v>
      </c>
      <c r="AU61" s="1">
        <f t="shared" si="59"/>
        <v>584.336781581105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-3.51934482758621</v>
      </c>
      <c r="E62" s="12">
        <f t="shared" si="60"/>
        <v>-7.03983870967742</v>
      </c>
      <c r="F62" s="9" t="s">
        <v>109</v>
      </c>
      <c r="G62" s="6">
        <v>3</v>
      </c>
      <c r="H62" s="11">
        <f t="shared" si="42"/>
        <v>-3.51934482758621</v>
      </c>
      <c r="I62" s="11">
        <f t="shared" si="43"/>
        <v>269.630655172414</v>
      </c>
      <c r="J62" s="11">
        <f t="shared" si="44"/>
        <v>0.0109431384928408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4.11094390796744</v>
      </c>
      <c r="P62" s="11">
        <f t="shared" si="47"/>
        <v>0.044986628521188</v>
      </c>
      <c r="Q62" s="15">
        <f t="shared" si="48"/>
        <v>0.0044986628521188</v>
      </c>
      <c r="R62" s="11">
        <f t="shared" si="49"/>
        <v>0.13797</v>
      </c>
      <c r="S62" s="16">
        <f t="shared" si="50"/>
        <v>0.0326060944561774</v>
      </c>
      <c r="T62" s="3">
        <v>0.01</v>
      </c>
      <c r="U62" s="17">
        <f t="shared" si="51"/>
        <v>0.000326060944561774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0.0126260609445618</v>
      </c>
      <c r="AR62" s="24">
        <f t="shared" si="57"/>
        <v>137.97</v>
      </c>
      <c r="AS62" s="1">
        <f t="shared" si="58"/>
        <v>0.1</v>
      </c>
      <c r="AT62" s="2">
        <f t="shared" si="62"/>
        <v>0.508333333333333</v>
      </c>
      <c r="AU62" s="1">
        <f t="shared" si="59"/>
        <v>593.302170647175</v>
      </c>
    </row>
    <row r="63" s="1" customFormat="1" spans="1:47">
      <c r="A63" s="6"/>
      <c r="B63" s="6"/>
      <c r="C63" s="9">
        <v>3</v>
      </c>
      <c r="D63" s="10">
        <v>3.64783870967742</v>
      </c>
      <c r="E63" s="12">
        <f t="shared" si="60"/>
        <v>-3.51934482758621</v>
      </c>
      <c r="F63" s="9" t="s">
        <v>109</v>
      </c>
      <c r="G63" s="6">
        <v>4</v>
      </c>
      <c r="H63" s="11">
        <f t="shared" si="42"/>
        <v>3.64783870967742</v>
      </c>
      <c r="I63" s="11">
        <f t="shared" si="43"/>
        <v>276.797838709677</v>
      </c>
      <c r="J63" s="11">
        <f t="shared" si="44"/>
        <v>0.0278757530120917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5.44565727944625</v>
      </c>
      <c r="P63" s="11">
        <f t="shared" si="47"/>
        <v>0.151801797310343</v>
      </c>
      <c r="Q63" s="15">
        <f t="shared" si="48"/>
        <v>0.0151801797310343</v>
      </c>
      <c r="R63" s="11">
        <f t="shared" si="49"/>
        <v>0.13797</v>
      </c>
      <c r="S63" s="16">
        <f t="shared" si="50"/>
        <v>0.110025220925087</v>
      </c>
      <c r="T63" s="3">
        <v>0.01</v>
      </c>
      <c r="U63" s="17">
        <f t="shared" si="51"/>
        <v>0.00110025220925087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0.0134002522092509</v>
      </c>
      <c r="AR63" s="24">
        <f t="shared" si="57"/>
        <v>137.97</v>
      </c>
      <c r="AS63" s="1">
        <f t="shared" si="58"/>
        <v>0.1</v>
      </c>
      <c r="AT63" s="2">
        <f t="shared" si="62"/>
        <v>0.508333333333333</v>
      </c>
      <c r="AU63" s="1">
        <f t="shared" si="59"/>
        <v>629.681636883948</v>
      </c>
    </row>
    <row r="64" s="1" customFormat="1" spans="1:47">
      <c r="A64" s="6"/>
      <c r="B64" s="6"/>
      <c r="C64" s="9">
        <v>4</v>
      </c>
      <c r="D64" s="10">
        <v>9.85736666666667</v>
      </c>
      <c r="E64" s="12">
        <f t="shared" si="60"/>
        <v>3.64783870967742</v>
      </c>
      <c r="F64" s="9" t="s">
        <v>109</v>
      </c>
      <c r="G64" s="6">
        <v>5</v>
      </c>
      <c r="H64" s="11">
        <f t="shared" si="42"/>
        <v>9.85736666666667</v>
      </c>
      <c r="I64" s="11">
        <f t="shared" si="43"/>
        <v>283.007366666667</v>
      </c>
      <c r="J64" s="11">
        <f t="shared" si="44"/>
        <v>0.0603145573481901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5.02916270802911</v>
      </c>
      <c r="O64" s="11">
        <f t="shared" si="61"/>
        <v>1.6443927741068</v>
      </c>
      <c r="P64" s="11">
        <f t="shared" si="47"/>
        <v>0.0991808222768138</v>
      </c>
      <c r="Q64" s="15">
        <f t="shared" si="48"/>
        <v>0.00991808222768138</v>
      </c>
      <c r="R64" s="11">
        <f t="shared" si="49"/>
        <v>0.13797</v>
      </c>
      <c r="S64" s="16">
        <f t="shared" si="50"/>
        <v>0.0718857884154626</v>
      </c>
      <c r="T64" s="3">
        <v>0.01</v>
      </c>
      <c r="U64" s="17">
        <f t="shared" si="51"/>
        <v>0.000718857884154626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0.0187688578841546</v>
      </c>
      <c r="AR64" s="24">
        <f t="shared" si="57"/>
        <v>137.97</v>
      </c>
      <c r="AS64" s="1">
        <f t="shared" si="58"/>
        <v>0.1</v>
      </c>
      <c r="AT64" s="2">
        <f t="shared" si="62"/>
        <v>0.508333333333333</v>
      </c>
      <c r="AU64" s="1">
        <f t="shared" si="59"/>
        <v>881.953934178778</v>
      </c>
    </row>
    <row r="65" s="1" customFormat="1" spans="1:47">
      <c r="A65" s="6"/>
      <c r="B65" s="6"/>
      <c r="C65" s="9">
        <v>5</v>
      </c>
      <c r="D65" s="10">
        <v>16.3341612903226</v>
      </c>
      <c r="E65" s="12">
        <f t="shared" si="60"/>
        <v>9.85736666666667</v>
      </c>
      <c r="F65" s="9" t="s">
        <v>111</v>
      </c>
      <c r="G65" s="6">
        <v>6</v>
      </c>
      <c r="H65" s="11">
        <f t="shared" si="42"/>
        <v>16.3341612903226</v>
      </c>
      <c r="I65" s="11">
        <f t="shared" si="43"/>
        <v>289.484161290323</v>
      </c>
      <c r="J65" s="11">
        <f t="shared" si="44"/>
        <v>0.130233624838514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2.92491195182998</v>
      </c>
      <c r="P65" s="11">
        <f t="shared" si="47"/>
        <v>0.380921885820312</v>
      </c>
      <c r="Q65" s="15">
        <f t="shared" si="48"/>
        <v>0.0380921885820312</v>
      </c>
      <c r="R65" s="11">
        <f t="shared" si="49"/>
        <v>0.13797</v>
      </c>
      <c r="S65" s="16">
        <f t="shared" si="50"/>
        <v>0.276090371689724</v>
      </c>
      <c r="T65" s="3">
        <v>0.01</v>
      </c>
      <c r="U65" s="17">
        <f t="shared" si="51"/>
        <v>0.00276090371689724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0.0208109037168972</v>
      </c>
      <c r="AR65" s="24">
        <f t="shared" si="57"/>
        <v>137.97</v>
      </c>
      <c r="AS65" s="1">
        <f t="shared" si="58"/>
        <v>0.1</v>
      </c>
      <c r="AT65" s="2">
        <f t="shared" si="62"/>
        <v>0.508333333333333</v>
      </c>
      <c r="AU65" s="1">
        <f t="shared" si="59"/>
        <v>977.910244737301</v>
      </c>
    </row>
    <row r="66" s="1" customFormat="1" spans="1:47">
      <c r="A66" s="6"/>
      <c r="B66" s="6"/>
      <c r="C66" s="9">
        <v>6</v>
      </c>
      <c r="D66" s="10">
        <v>22.6049333333333</v>
      </c>
      <c r="E66" s="12">
        <f t="shared" si="60"/>
        <v>16.3341612903226</v>
      </c>
      <c r="F66" s="9" t="s">
        <v>109</v>
      </c>
      <c r="G66" s="6">
        <v>7</v>
      </c>
      <c r="H66" s="11">
        <f t="shared" si="42"/>
        <v>22.6049333333333</v>
      </c>
      <c r="I66" s="11">
        <f t="shared" si="43"/>
        <v>295.754933333333</v>
      </c>
      <c r="J66" s="11">
        <f t="shared" si="44"/>
        <v>0.265729387950636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3.92369006600967</v>
      </c>
      <c r="P66" s="11">
        <f t="shared" si="47"/>
        <v>1.04263975974874</v>
      </c>
      <c r="Q66" s="15">
        <f t="shared" si="48"/>
        <v>0.104263975974874</v>
      </c>
      <c r="R66" s="11">
        <f t="shared" si="49"/>
        <v>0.13797</v>
      </c>
      <c r="S66" s="16">
        <f t="shared" si="50"/>
        <v>0.755700340471653</v>
      </c>
      <c r="T66" s="3">
        <v>0.01</v>
      </c>
      <c r="U66" s="17">
        <f t="shared" si="51"/>
        <v>0.00755700340471653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0.0256070034047165</v>
      </c>
      <c r="AR66" s="24">
        <f t="shared" si="57"/>
        <v>137.97</v>
      </c>
      <c r="AS66" s="1">
        <f t="shared" si="58"/>
        <v>0.1</v>
      </c>
      <c r="AT66" s="2">
        <f t="shared" si="62"/>
        <v>0.508333333333333</v>
      </c>
      <c r="AU66" s="1">
        <f t="shared" si="59"/>
        <v>1203.28032396609</v>
      </c>
    </row>
    <row r="67" s="1" customFormat="1" spans="1:47">
      <c r="A67" s="6"/>
      <c r="B67" s="6"/>
      <c r="C67" s="9">
        <v>7</v>
      </c>
      <c r="D67" s="10">
        <v>24.5082903225806</v>
      </c>
      <c r="E67" s="12">
        <f t="shared" si="60"/>
        <v>22.6049333333333</v>
      </c>
      <c r="F67" s="9" t="s">
        <v>109</v>
      </c>
      <c r="G67" s="6">
        <v>8</v>
      </c>
      <c r="H67" s="11">
        <f t="shared" si="42"/>
        <v>24.5082903225806</v>
      </c>
      <c r="I67" s="11">
        <f t="shared" si="43"/>
        <v>297.658290322581</v>
      </c>
      <c r="J67" s="11">
        <f t="shared" si="44"/>
        <v>0.327993864089096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4.26075030626093</v>
      </c>
      <c r="P67" s="11">
        <f t="shared" si="47"/>
        <v>1.39749995686932</v>
      </c>
      <c r="Q67" s="15">
        <f t="shared" si="48"/>
        <v>0.139749995686932</v>
      </c>
      <c r="R67" s="11">
        <f t="shared" si="49"/>
        <v>0.13797</v>
      </c>
      <c r="S67" s="16">
        <f t="shared" si="50"/>
        <v>1.0129013241062</v>
      </c>
      <c r="T67" s="3">
        <v>0.01</v>
      </c>
      <c r="U67" s="17">
        <f t="shared" si="51"/>
        <v>0.010129013241062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0.028179013241062</v>
      </c>
      <c r="AR67" s="24">
        <f t="shared" si="57"/>
        <v>137.97</v>
      </c>
      <c r="AS67" s="1">
        <f t="shared" si="58"/>
        <v>0.1</v>
      </c>
      <c r="AT67" s="2">
        <f t="shared" si="62"/>
        <v>0.508333333333333</v>
      </c>
      <c r="AU67" s="1">
        <f t="shared" si="59"/>
        <v>1324.13979276874</v>
      </c>
    </row>
    <row r="68" s="1" customFormat="1" spans="1:47">
      <c r="A68" s="6"/>
      <c r="B68" s="6"/>
      <c r="C68" s="9">
        <v>8</v>
      </c>
      <c r="D68" s="10">
        <v>24.1064516129032</v>
      </c>
      <c r="E68" s="12">
        <f t="shared" si="60"/>
        <v>24.5082903225806</v>
      </c>
      <c r="F68" s="9" t="s">
        <v>109</v>
      </c>
      <c r="G68" s="6">
        <v>9</v>
      </c>
      <c r="H68" s="11">
        <f t="shared" si="42"/>
        <v>24.1064516129032</v>
      </c>
      <c r="I68" s="11">
        <f t="shared" si="43"/>
        <v>297.256451612903</v>
      </c>
      <c r="J68" s="11">
        <f t="shared" si="44"/>
        <v>0.313805996542622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4.24295034939161</v>
      </c>
      <c r="P68" s="11">
        <f t="shared" si="47"/>
        <v>1.3314632626717</v>
      </c>
      <c r="Q68" s="15">
        <f t="shared" si="48"/>
        <v>0.13314632626717</v>
      </c>
      <c r="R68" s="11">
        <f t="shared" si="49"/>
        <v>0.13797</v>
      </c>
      <c r="S68" s="16">
        <f t="shared" si="50"/>
        <v>0.96503824213358</v>
      </c>
      <c r="T68" s="3">
        <v>0.01</v>
      </c>
      <c r="U68" s="17">
        <f t="shared" si="51"/>
        <v>0.0096503824213358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0.0277003824213358</v>
      </c>
      <c r="AR68" s="24">
        <f t="shared" si="57"/>
        <v>137.97</v>
      </c>
      <c r="AS68" s="1">
        <f t="shared" si="58"/>
        <v>0.1</v>
      </c>
      <c r="AT68" s="2">
        <f t="shared" si="62"/>
        <v>0.508333333333333</v>
      </c>
      <c r="AU68" s="1">
        <f t="shared" si="59"/>
        <v>1301.6487953366</v>
      </c>
    </row>
    <row r="69" s="1" customFormat="1" spans="1:47">
      <c r="A69" s="6"/>
      <c r="B69" s="6"/>
      <c r="C69" s="9">
        <v>9</v>
      </c>
      <c r="D69" s="10">
        <v>18.0974</v>
      </c>
      <c r="E69" s="12">
        <f t="shared" si="60"/>
        <v>24.1064516129032</v>
      </c>
      <c r="F69" s="9" t="s">
        <v>109</v>
      </c>
      <c r="G69" s="6">
        <v>10</v>
      </c>
      <c r="H69" s="11">
        <f t="shared" si="42"/>
        <v>18.0974</v>
      </c>
      <c r="I69" s="11">
        <f t="shared" si="43"/>
        <v>291.2474</v>
      </c>
      <c r="J69" s="11">
        <f t="shared" si="44"/>
        <v>0.159646042722907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4.29118708671991</v>
      </c>
      <c r="P69" s="11">
        <f t="shared" si="47"/>
        <v>0.685071036978472</v>
      </c>
      <c r="Q69" s="15">
        <f t="shared" si="48"/>
        <v>0.0685071036978472</v>
      </c>
      <c r="R69" s="11">
        <f t="shared" si="49"/>
        <v>0.13797</v>
      </c>
      <c r="S69" s="16">
        <f t="shared" si="50"/>
        <v>0.496536230324325</v>
      </c>
      <c r="T69" s="3">
        <v>0.01</v>
      </c>
      <c r="U69" s="17">
        <f t="shared" si="51"/>
        <v>0.00496536230324325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0.0172653623032433</v>
      </c>
      <c r="AR69" s="24">
        <f t="shared" si="57"/>
        <v>137.97</v>
      </c>
      <c r="AS69" s="1">
        <f t="shared" si="58"/>
        <v>0.1</v>
      </c>
      <c r="AT69" s="2">
        <f t="shared" si="62"/>
        <v>0.508333333333333</v>
      </c>
      <c r="AU69" s="1">
        <f t="shared" si="59"/>
        <v>811.304252094251</v>
      </c>
    </row>
    <row r="70" s="1" customFormat="1" spans="1:47">
      <c r="A70" s="6"/>
      <c r="B70" s="6"/>
      <c r="C70" s="9">
        <v>10</v>
      </c>
      <c r="D70" s="10">
        <v>10.136064516129</v>
      </c>
      <c r="E70" s="12">
        <f t="shared" si="60"/>
        <v>18.0974</v>
      </c>
      <c r="F70" s="9" t="s">
        <v>109</v>
      </c>
      <c r="G70" s="6">
        <v>11</v>
      </c>
      <c r="H70" s="11">
        <f t="shared" si="42"/>
        <v>10.136064516129</v>
      </c>
      <c r="I70" s="11">
        <f t="shared" si="43"/>
        <v>283.286064516129</v>
      </c>
      <c r="J70" s="11">
        <f t="shared" si="44"/>
        <v>0.0623909964329669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3.42581024725437</v>
      </c>
      <c r="O70" s="11">
        <f t="shared" si="61"/>
        <v>1.56000580248707</v>
      </c>
      <c r="P70" s="11">
        <f t="shared" si="47"/>
        <v>0.0973303164583785</v>
      </c>
      <c r="Q70" s="15">
        <f t="shared" si="48"/>
        <v>0.00973303164583785</v>
      </c>
      <c r="R70" s="11">
        <f t="shared" si="49"/>
        <v>0.13797</v>
      </c>
      <c r="S70" s="16">
        <f t="shared" si="50"/>
        <v>0.0705445505967808</v>
      </c>
      <c r="T70" s="3">
        <v>0.01</v>
      </c>
      <c r="U70" s="17">
        <f t="shared" si="51"/>
        <v>0.000705445505967808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0.0130054455059678</v>
      </c>
      <c r="AR70" s="24">
        <f t="shared" si="57"/>
        <v>137.97</v>
      </c>
      <c r="AS70" s="1">
        <f t="shared" si="58"/>
        <v>0.1</v>
      </c>
      <c r="AT70" s="2">
        <f t="shared" si="62"/>
        <v>0.508333333333333</v>
      </c>
      <c r="AU70" s="1">
        <f t="shared" si="59"/>
        <v>611.129558363783</v>
      </c>
    </row>
    <row r="71" s="1" customFormat="1" spans="1:48">
      <c r="A71" s="6"/>
      <c r="B71" s="6"/>
      <c r="C71" s="9">
        <v>11</v>
      </c>
      <c r="D71" s="10">
        <v>2.1753</v>
      </c>
      <c r="E71" s="12">
        <f t="shared" si="60"/>
        <v>10.136064516129</v>
      </c>
      <c r="F71" s="9" t="s">
        <v>111</v>
      </c>
      <c r="G71" s="6">
        <v>12</v>
      </c>
      <c r="H71" s="11">
        <f t="shared" si="42"/>
        <v>2.1753</v>
      </c>
      <c r="I71" s="11">
        <f t="shared" si="43"/>
        <v>275.3253</v>
      </c>
      <c r="J71" s="11">
        <f t="shared" si="44"/>
        <v>0.0230951001354157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2.84237548602869</v>
      </c>
      <c r="P71" s="11">
        <f t="shared" si="47"/>
        <v>0.0656449464722835</v>
      </c>
      <c r="Q71" s="15">
        <f t="shared" si="48"/>
        <v>0.00656449464722835</v>
      </c>
      <c r="R71" s="11">
        <f t="shared" si="49"/>
        <v>0.13797</v>
      </c>
      <c r="S71" s="16">
        <f t="shared" si="50"/>
        <v>0.0475791450839193</v>
      </c>
      <c r="T71" s="3">
        <v>0.01</v>
      </c>
      <c r="U71" s="17">
        <f t="shared" si="51"/>
        <v>0.000475791450839193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0.0127757914508392</v>
      </c>
      <c r="AR71" s="24">
        <f t="shared" si="57"/>
        <v>137.97</v>
      </c>
      <c r="AS71" s="1">
        <f t="shared" si="58"/>
        <v>0.1</v>
      </c>
      <c r="AT71" s="2">
        <f t="shared" si="62"/>
        <v>0.508333333333333</v>
      </c>
      <c r="AU71" s="1">
        <f t="shared" si="59"/>
        <v>600.338049436019</v>
      </c>
      <c r="AV71" s="1">
        <f>SUM(AU60:AU71)</f>
        <v>10100.2392035908</v>
      </c>
    </row>
    <row r="72" s="1" customFormat="1" spans="1:46">
      <c r="A72" s="6"/>
      <c r="B72" s="6"/>
      <c r="C72" s="9">
        <v>12</v>
      </c>
      <c r="D72" s="10">
        <v>-7.9831935483871</v>
      </c>
      <c r="E72" s="12">
        <f t="shared" si="60"/>
        <v>2.1753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-6.94</v>
      </c>
      <c r="E76" s="9"/>
      <c r="F76" s="9"/>
      <c r="G76" s="6">
        <v>1</v>
      </c>
      <c r="H76" s="11">
        <f t="shared" ref="H76:H87" si="63">E77</f>
        <v>-6.94</v>
      </c>
      <c r="I76" s="11">
        <f t="shared" ref="I76:I87" si="64">H76+273.15</f>
        <v>266.21</v>
      </c>
      <c r="J76" s="11">
        <f t="shared" ref="J76:J87" si="65">EXP(($C$18*(I76-$C$16))/($C$19*I76*$C$16))</f>
        <v>0.00688054779620455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0.000538486005005543</v>
      </c>
      <c r="Q76" s="15">
        <f t="shared" ref="Q76:Q87" si="69">P76*$B$78</f>
        <v>0.000102312340951053</v>
      </c>
      <c r="R76" s="11">
        <f t="shared" ref="R76:R87" si="70">L76*$B$78</f>
        <v>0.0148697958333333</v>
      </c>
      <c r="S76" s="16">
        <f t="shared" ref="S76:S87" si="71">Q76/R76</f>
        <v>0.00688054779620456</v>
      </c>
      <c r="T76" s="3">
        <v>0.01</v>
      </c>
      <c r="U76" s="17">
        <f t="shared" ref="U76:U87" si="72">S76*T76</f>
        <v>6.88054779620456e-5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0.011668805477962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46.6</v>
      </c>
      <c r="AU76" s="1">
        <f t="shared" ref="AU76:AU87" si="79">AT76*10000*AS76*0.67*AR76*AQ76</f>
        <v>5417.4152389884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-7.03983870967742</v>
      </c>
      <c r="E77" s="12">
        <f t="shared" ref="E77:E88" si="80">D76</f>
        <v>-6.94</v>
      </c>
      <c r="F77" s="9" t="s">
        <v>109</v>
      </c>
      <c r="G77" s="6">
        <v>2</v>
      </c>
      <c r="H77" s="11">
        <f t="shared" si="63"/>
        <v>-7.03983870967742</v>
      </c>
      <c r="I77" s="11">
        <f t="shared" si="64"/>
        <v>266.110161290323</v>
      </c>
      <c r="J77" s="11">
        <f t="shared" si="65"/>
        <v>0.00678677528408195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0.155985680661661</v>
      </c>
      <c r="P77" s="11">
        <f t="shared" si="68"/>
        <v>0.00105863976218526</v>
      </c>
      <c r="Q77" s="15">
        <f t="shared" si="69"/>
        <v>0.0002011415548152</v>
      </c>
      <c r="R77" s="11">
        <f t="shared" si="70"/>
        <v>0.0148697958333333</v>
      </c>
      <c r="S77" s="16">
        <f t="shared" si="71"/>
        <v>0.0135268538364397</v>
      </c>
      <c r="T77" s="3">
        <v>0.01</v>
      </c>
      <c r="U77" s="17">
        <f t="shared" si="72"/>
        <v>0.000135268538364397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0.0117352685383644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46.6</v>
      </c>
      <c r="AU77" s="1">
        <f t="shared" si="79"/>
        <v>5448.27169614107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-3.51934482758621</v>
      </c>
      <c r="E78" s="12">
        <f t="shared" si="80"/>
        <v>-7.03983870967742</v>
      </c>
      <c r="F78" s="9" t="s">
        <v>109</v>
      </c>
      <c r="G78" s="6">
        <v>3</v>
      </c>
      <c r="H78" s="11">
        <f t="shared" si="63"/>
        <v>-3.51934482758621</v>
      </c>
      <c r="I78" s="11">
        <f t="shared" si="64"/>
        <v>269.630655172414</v>
      </c>
      <c r="J78" s="11">
        <f t="shared" si="65"/>
        <v>0.0109431384928408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0.233189124232809</v>
      </c>
      <c r="P78" s="11">
        <f t="shared" si="68"/>
        <v>0.00255182088150389</v>
      </c>
      <c r="Q78" s="15">
        <f t="shared" si="69"/>
        <v>0.00048484596748574</v>
      </c>
      <c r="R78" s="11">
        <f t="shared" si="70"/>
        <v>0.0148697958333333</v>
      </c>
      <c r="S78" s="16">
        <f t="shared" si="71"/>
        <v>0.0326060944561775</v>
      </c>
      <c r="T78" s="3">
        <v>0.01</v>
      </c>
      <c r="U78" s="17">
        <f t="shared" si="72"/>
        <v>0.000326060944561775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0.0119260609445618</v>
      </c>
      <c r="AR78" s="24">
        <f t="shared" si="77"/>
        <v>7.82620833333333</v>
      </c>
      <c r="AS78" s="1">
        <f t="shared" si="78"/>
        <v>0.19</v>
      </c>
      <c r="AT78" s="2">
        <f t="shared" si="82"/>
        <v>46.6</v>
      </c>
      <c r="AU78" s="1">
        <f t="shared" si="79"/>
        <v>5536.84988786506</v>
      </c>
    </row>
    <row r="79" s="1" customFormat="1" spans="1:47">
      <c r="A79" s="6"/>
      <c r="B79" s="6"/>
      <c r="C79" s="9">
        <v>3</v>
      </c>
      <c r="D79" s="10">
        <v>3.64783870967742</v>
      </c>
      <c r="E79" s="12">
        <f t="shared" si="80"/>
        <v>-3.51934482758621</v>
      </c>
      <c r="F79" s="9" t="s">
        <v>109</v>
      </c>
      <c r="G79" s="6">
        <v>4</v>
      </c>
      <c r="H79" s="11">
        <f t="shared" si="63"/>
        <v>3.64783870967742</v>
      </c>
      <c r="I79" s="11">
        <f t="shared" si="64"/>
        <v>276.797838709677</v>
      </c>
      <c r="J79" s="11">
        <f t="shared" si="65"/>
        <v>0.0278757530120917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0.308899386684639</v>
      </c>
      <c r="P79" s="11">
        <f t="shared" si="68"/>
        <v>0.00861080300880759</v>
      </c>
      <c r="Q79" s="15">
        <f t="shared" si="69"/>
        <v>0.00163605257167344</v>
      </c>
      <c r="R79" s="11">
        <f t="shared" si="70"/>
        <v>0.0148697958333333</v>
      </c>
      <c r="S79" s="16">
        <f t="shared" si="71"/>
        <v>0.110025220925087</v>
      </c>
      <c r="T79" s="3">
        <v>0.01</v>
      </c>
      <c r="U79" s="17">
        <f t="shared" si="72"/>
        <v>0.00110025220925087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0.0127002522092509</v>
      </c>
      <c r="AR79" s="24">
        <f t="shared" si="77"/>
        <v>7.82620833333333</v>
      </c>
      <c r="AS79" s="1">
        <f t="shared" si="78"/>
        <v>0.19</v>
      </c>
      <c r="AT79" s="2">
        <f t="shared" si="82"/>
        <v>46.6</v>
      </c>
      <c r="AU79" s="1">
        <f t="shared" si="79"/>
        <v>5896.27961382455</v>
      </c>
    </row>
    <row r="80" s="1" customFormat="1" spans="1:47">
      <c r="A80" s="6"/>
      <c r="B80" s="6"/>
      <c r="C80" s="9">
        <v>4</v>
      </c>
      <c r="D80" s="10">
        <v>9.85736666666667</v>
      </c>
      <c r="E80" s="12">
        <f t="shared" si="80"/>
        <v>3.64783870967742</v>
      </c>
      <c r="F80" s="9" t="s">
        <v>109</v>
      </c>
      <c r="G80" s="6">
        <v>5</v>
      </c>
      <c r="H80" s="11">
        <f t="shared" si="63"/>
        <v>9.85736666666667</v>
      </c>
      <c r="I80" s="11">
        <f t="shared" si="64"/>
        <v>283.007366666667</v>
      </c>
      <c r="J80" s="11">
        <f t="shared" si="65"/>
        <v>0.0603145573481901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0.285274154492039</v>
      </c>
      <c r="O80" s="11">
        <f t="shared" si="81"/>
        <v>0.0932765125171248</v>
      </c>
      <c r="P80" s="11">
        <f t="shared" si="68"/>
        <v>0.0056259315634533</v>
      </c>
      <c r="Q80" s="15">
        <f t="shared" si="69"/>
        <v>0.00106892699705613</v>
      </c>
      <c r="R80" s="11">
        <f t="shared" si="70"/>
        <v>0.0148697958333333</v>
      </c>
      <c r="S80" s="16">
        <f t="shared" si="71"/>
        <v>0.0718857884154627</v>
      </c>
      <c r="T80" s="3">
        <v>0.01</v>
      </c>
      <c r="U80" s="17">
        <f t="shared" si="72"/>
        <v>0.000718857884154627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0.0198188578841546</v>
      </c>
      <c r="AR80" s="24">
        <f t="shared" si="77"/>
        <v>7.82620833333333</v>
      </c>
      <c r="AS80" s="1">
        <f t="shared" si="78"/>
        <v>0.19</v>
      </c>
      <c r="AT80" s="2">
        <f t="shared" si="82"/>
        <v>46.6</v>
      </c>
      <c r="AU80" s="1">
        <f t="shared" si="79"/>
        <v>9201.19740823003</v>
      </c>
    </row>
    <row r="81" s="1" customFormat="1" spans="1:47">
      <c r="A81" s="6"/>
      <c r="B81" s="6"/>
      <c r="C81" s="9">
        <v>5</v>
      </c>
      <c r="D81" s="10">
        <v>16.3341612903226</v>
      </c>
      <c r="E81" s="12">
        <f t="shared" si="80"/>
        <v>9.85736666666667</v>
      </c>
      <c r="F81" s="9" t="s">
        <v>111</v>
      </c>
      <c r="G81" s="6">
        <v>6</v>
      </c>
      <c r="H81" s="11">
        <f t="shared" si="63"/>
        <v>16.3341612903226</v>
      </c>
      <c r="I81" s="11">
        <f t="shared" si="64"/>
        <v>289.484161290323</v>
      </c>
      <c r="J81" s="11">
        <f t="shared" si="65"/>
        <v>0.130233624838514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0.165912664287005</v>
      </c>
      <c r="P81" s="11">
        <f t="shared" si="68"/>
        <v>0.0216074076767121</v>
      </c>
      <c r="Q81" s="15">
        <f t="shared" si="69"/>
        <v>0.0041054074585753</v>
      </c>
      <c r="R81" s="11">
        <f t="shared" si="70"/>
        <v>0.0148697958333333</v>
      </c>
      <c r="S81" s="16">
        <f t="shared" si="71"/>
        <v>0.276090371689724</v>
      </c>
      <c r="T81" s="3">
        <v>0.01</v>
      </c>
      <c r="U81" s="17">
        <f t="shared" si="72"/>
        <v>0.00276090371689724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0.0218609037168972</v>
      </c>
      <c r="AR81" s="24">
        <f t="shared" si="77"/>
        <v>7.82620833333333</v>
      </c>
      <c r="AS81" s="1">
        <f t="shared" si="78"/>
        <v>0.19</v>
      </c>
      <c r="AT81" s="2">
        <f t="shared" si="82"/>
        <v>46.6</v>
      </c>
      <c r="AU81" s="1">
        <f t="shared" si="79"/>
        <v>10149.2473379255</v>
      </c>
    </row>
    <row r="82" s="1" customFormat="1" spans="1:47">
      <c r="A82" s="6"/>
      <c r="B82" s="6"/>
      <c r="C82" s="9">
        <v>6</v>
      </c>
      <c r="D82" s="10">
        <v>22.6049333333333</v>
      </c>
      <c r="E82" s="12">
        <f t="shared" si="80"/>
        <v>16.3341612903226</v>
      </c>
      <c r="F82" s="9" t="s">
        <v>109</v>
      </c>
      <c r="G82" s="6">
        <v>7</v>
      </c>
      <c r="H82" s="11">
        <f t="shared" si="63"/>
        <v>22.6049333333333</v>
      </c>
      <c r="I82" s="11">
        <f t="shared" si="64"/>
        <v>295.754933333333</v>
      </c>
      <c r="J82" s="11">
        <f t="shared" si="65"/>
        <v>0.265729387950636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0.222567339943626</v>
      </c>
      <c r="P82" s="11">
        <f t="shared" si="68"/>
        <v>0.0591426830210209</v>
      </c>
      <c r="Q82" s="15">
        <f t="shared" si="69"/>
        <v>0.011237109773994</v>
      </c>
      <c r="R82" s="11">
        <f t="shared" si="70"/>
        <v>0.0148697958333333</v>
      </c>
      <c r="S82" s="16">
        <f t="shared" si="71"/>
        <v>0.755700340471655</v>
      </c>
      <c r="T82" s="3">
        <v>0.01</v>
      </c>
      <c r="U82" s="17">
        <f t="shared" si="72"/>
        <v>0.00755700340471655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0.0266570034047165</v>
      </c>
      <c r="AR82" s="24">
        <f t="shared" si="77"/>
        <v>7.82620833333333</v>
      </c>
      <c r="AS82" s="1">
        <f t="shared" si="78"/>
        <v>0.19</v>
      </c>
      <c r="AT82" s="2">
        <f t="shared" si="82"/>
        <v>46.6</v>
      </c>
      <c r="AU82" s="1">
        <f t="shared" si="79"/>
        <v>12375.9074348456</v>
      </c>
    </row>
    <row r="83" s="1" customFormat="1" spans="1:47">
      <c r="A83" s="6"/>
      <c r="B83" s="6"/>
      <c r="C83" s="9">
        <v>7</v>
      </c>
      <c r="D83" s="10">
        <v>24.5082903225806</v>
      </c>
      <c r="E83" s="12">
        <f t="shared" si="80"/>
        <v>22.6049333333333</v>
      </c>
      <c r="F83" s="9" t="s">
        <v>109</v>
      </c>
      <c r="G83" s="6">
        <v>8</v>
      </c>
      <c r="H83" s="11">
        <f t="shared" si="63"/>
        <v>24.5082903225806</v>
      </c>
      <c r="I83" s="11">
        <f t="shared" si="64"/>
        <v>297.658290322581</v>
      </c>
      <c r="J83" s="11">
        <f t="shared" si="65"/>
        <v>0.327993864089096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0.241686740255938</v>
      </c>
      <c r="P83" s="11">
        <f t="shared" si="68"/>
        <v>0.0792717678356429</v>
      </c>
      <c r="Q83" s="15">
        <f t="shared" si="69"/>
        <v>0.0150616358887721</v>
      </c>
      <c r="R83" s="11">
        <f t="shared" si="70"/>
        <v>0.0148697958333333</v>
      </c>
      <c r="S83" s="16">
        <f t="shared" si="71"/>
        <v>1.0129013241062</v>
      </c>
      <c r="T83" s="3">
        <v>0.01</v>
      </c>
      <c r="U83" s="17">
        <f t="shared" si="72"/>
        <v>0.010129013241062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0.029229013241062</v>
      </c>
      <c r="AR83" s="24">
        <f t="shared" si="77"/>
        <v>7.82620833333333</v>
      </c>
      <c r="AS83" s="1">
        <f t="shared" si="78"/>
        <v>0.19</v>
      </c>
      <c r="AT83" s="2">
        <f t="shared" si="82"/>
        <v>46.6</v>
      </c>
      <c r="AU83" s="1">
        <f t="shared" si="79"/>
        <v>13570.0009784016</v>
      </c>
    </row>
    <row r="84" s="1" customFormat="1" spans="1:47">
      <c r="A84" s="6"/>
      <c r="B84" s="6"/>
      <c r="C84" s="9">
        <v>8</v>
      </c>
      <c r="D84" s="10">
        <v>24.1064516129032</v>
      </c>
      <c r="E84" s="12">
        <f t="shared" si="80"/>
        <v>24.5082903225806</v>
      </c>
      <c r="F84" s="9" t="s">
        <v>109</v>
      </c>
      <c r="G84" s="6">
        <v>9</v>
      </c>
      <c r="H84" s="11">
        <f t="shared" si="63"/>
        <v>24.1064516129032</v>
      </c>
      <c r="I84" s="11">
        <f t="shared" si="64"/>
        <v>297.256451612903</v>
      </c>
      <c r="J84" s="11">
        <f t="shared" si="65"/>
        <v>0.313805996542622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0.240677055753629</v>
      </c>
      <c r="P84" s="11">
        <f t="shared" si="68"/>
        <v>0.0755259033257117</v>
      </c>
      <c r="Q84" s="15">
        <f t="shared" si="69"/>
        <v>0.0143499216318852</v>
      </c>
      <c r="R84" s="11">
        <f t="shared" si="70"/>
        <v>0.0148697958333333</v>
      </c>
      <c r="S84" s="16">
        <f t="shared" si="71"/>
        <v>0.965038242133581</v>
      </c>
      <c r="T84" s="3">
        <v>0.01</v>
      </c>
      <c r="U84" s="17">
        <f t="shared" si="72"/>
        <v>0.00965038242133581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0.0287503824213358</v>
      </c>
      <c r="AR84" s="24">
        <f t="shared" si="77"/>
        <v>7.82620833333333</v>
      </c>
      <c r="AS84" s="1">
        <f t="shared" si="78"/>
        <v>0.19</v>
      </c>
      <c r="AT84" s="2">
        <f t="shared" si="82"/>
        <v>46.6</v>
      </c>
      <c r="AU84" s="1">
        <f t="shared" si="79"/>
        <v>13347.7895531164</v>
      </c>
    </row>
    <row r="85" s="1" customFormat="1" spans="1:47">
      <c r="A85" s="6"/>
      <c r="B85" s="6"/>
      <c r="C85" s="9">
        <v>9</v>
      </c>
      <c r="D85" s="10">
        <v>18.0974</v>
      </c>
      <c r="E85" s="12">
        <f t="shared" si="80"/>
        <v>24.1064516129032</v>
      </c>
      <c r="F85" s="9" t="s">
        <v>109</v>
      </c>
      <c r="G85" s="6">
        <v>10</v>
      </c>
      <c r="H85" s="11">
        <f t="shared" si="63"/>
        <v>18.0974</v>
      </c>
      <c r="I85" s="11">
        <f t="shared" si="64"/>
        <v>291.2474</v>
      </c>
      <c r="J85" s="11">
        <f t="shared" si="65"/>
        <v>0.159646042722907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0.24341323576125</v>
      </c>
      <c r="P85" s="11">
        <f t="shared" si="68"/>
        <v>0.0388599598356615</v>
      </c>
      <c r="Q85" s="15">
        <f t="shared" si="69"/>
        <v>0.00738339236877569</v>
      </c>
      <c r="R85" s="11">
        <f t="shared" si="70"/>
        <v>0.0148697958333333</v>
      </c>
      <c r="S85" s="16">
        <f t="shared" si="71"/>
        <v>0.496536230324326</v>
      </c>
      <c r="T85" s="3">
        <v>0.01</v>
      </c>
      <c r="U85" s="17">
        <f t="shared" si="72"/>
        <v>0.00496536230324326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0.0165653623032433</v>
      </c>
      <c r="AR85" s="24">
        <f t="shared" si="77"/>
        <v>7.82620833333333</v>
      </c>
      <c r="AS85" s="1">
        <f t="shared" si="78"/>
        <v>0.19</v>
      </c>
      <c r="AT85" s="2">
        <f t="shared" si="82"/>
        <v>46.6</v>
      </c>
      <c r="AU85" s="1">
        <f t="shared" si="79"/>
        <v>7690.71404527582</v>
      </c>
    </row>
    <row r="86" s="1" customFormat="1" spans="1:47">
      <c r="A86" s="6"/>
      <c r="B86" s="6"/>
      <c r="C86" s="9">
        <v>10</v>
      </c>
      <c r="D86" s="10">
        <v>10.136064516129</v>
      </c>
      <c r="E86" s="12">
        <f t="shared" si="80"/>
        <v>18.0974</v>
      </c>
      <c r="F86" s="9" t="s">
        <v>109</v>
      </c>
      <c r="G86" s="6">
        <v>11</v>
      </c>
      <c r="H86" s="11">
        <f t="shared" si="63"/>
        <v>10.136064516129</v>
      </c>
      <c r="I86" s="11">
        <f t="shared" si="64"/>
        <v>283.286064516129</v>
      </c>
      <c r="J86" s="11">
        <f t="shared" si="65"/>
        <v>0.0623909964329669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0.194325612129309</v>
      </c>
      <c r="O86" s="11">
        <f t="shared" si="81"/>
        <v>0.0884897471296127</v>
      </c>
      <c r="P86" s="11">
        <f t="shared" si="68"/>
        <v>0.00552096349751781</v>
      </c>
      <c r="Q86" s="15">
        <f t="shared" si="69"/>
        <v>0.00104898306452838</v>
      </c>
      <c r="R86" s="11">
        <f t="shared" si="70"/>
        <v>0.0148697958333333</v>
      </c>
      <c r="S86" s="16">
        <f t="shared" si="71"/>
        <v>0.070544550596781</v>
      </c>
      <c r="T86" s="3">
        <v>0.01</v>
      </c>
      <c r="U86" s="17">
        <f t="shared" si="72"/>
        <v>0.00070544550596781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0.0123054455059678</v>
      </c>
      <c r="AR86" s="24">
        <f t="shared" si="77"/>
        <v>7.82620833333333</v>
      </c>
      <c r="AS86" s="1">
        <f t="shared" si="78"/>
        <v>0.19</v>
      </c>
      <c r="AT86" s="2">
        <f t="shared" si="82"/>
        <v>46.6</v>
      </c>
      <c r="AU86" s="1">
        <f t="shared" si="79"/>
        <v>5712.98477230372</v>
      </c>
    </row>
    <row r="87" s="1" customFormat="1" spans="1:48">
      <c r="A87" s="6"/>
      <c r="B87" s="6"/>
      <c r="C87" s="9">
        <v>11</v>
      </c>
      <c r="D87" s="10">
        <v>2.1753</v>
      </c>
      <c r="E87" s="12">
        <f t="shared" si="80"/>
        <v>10.136064516129</v>
      </c>
      <c r="F87" s="9" t="s">
        <v>111</v>
      </c>
      <c r="G87" s="6">
        <v>12</v>
      </c>
      <c r="H87" s="11">
        <f t="shared" si="63"/>
        <v>2.1753</v>
      </c>
      <c r="I87" s="11">
        <f t="shared" si="64"/>
        <v>275.3253</v>
      </c>
      <c r="J87" s="11">
        <f t="shared" si="65"/>
        <v>0.0230951001354157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0.161230866965428</v>
      </c>
      <c r="P87" s="11">
        <f t="shared" si="68"/>
        <v>0.00372364301748645</v>
      </c>
      <c r="Q87" s="15">
        <f t="shared" si="69"/>
        <v>0.000707492173322426</v>
      </c>
      <c r="R87" s="11">
        <f t="shared" si="70"/>
        <v>0.0148697958333333</v>
      </c>
      <c r="S87" s="16">
        <f t="shared" si="71"/>
        <v>0.0475791450839195</v>
      </c>
      <c r="T87" s="3">
        <v>0.01</v>
      </c>
      <c r="U87" s="17">
        <f t="shared" si="72"/>
        <v>0.000475791450839195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0.0120757914508392</v>
      </c>
      <c r="AR87" s="24">
        <f t="shared" si="77"/>
        <v>7.82620833333333</v>
      </c>
      <c r="AS87" s="1">
        <f t="shared" si="78"/>
        <v>0.19</v>
      </c>
      <c r="AT87" s="2">
        <f t="shared" si="82"/>
        <v>46.6</v>
      </c>
      <c r="AU87" s="1">
        <f t="shared" si="79"/>
        <v>5606.36448625139</v>
      </c>
      <c r="AV87" s="1">
        <f>SUM(AU76:AU87)</f>
        <v>99953.0224531691</v>
      </c>
    </row>
    <row r="88" s="1" customFormat="1" spans="1:46">
      <c r="A88" s="6"/>
      <c r="B88" s="6"/>
      <c r="C88" s="9">
        <v>12</v>
      </c>
      <c r="D88" s="10">
        <v>-7.9831935483871</v>
      </c>
      <c r="E88" s="12">
        <f t="shared" si="80"/>
        <v>2.1753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-6.94</v>
      </c>
      <c r="E91" s="9"/>
      <c r="F91" s="9"/>
      <c r="G91" s="6">
        <v>1</v>
      </c>
      <c r="H91" s="11">
        <f t="shared" ref="H91:H102" si="83">E92</f>
        <v>-6.94</v>
      </c>
      <c r="I91" s="11">
        <f t="shared" ref="I91:I102" si="84">H91+273.15</f>
        <v>266.21</v>
      </c>
      <c r="J91" s="11">
        <f t="shared" ref="J91:J102" si="85">EXP(($C$18*(I91-$C$16))/($C$19*I91*$C$16))</f>
        <v>0.00688054779620455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0.000522371188687849</v>
      </c>
      <c r="Q91" s="15">
        <f t="shared" ref="Q91:Q102" si="89">P91*$B$93</f>
        <v>9.40268139638128e-5</v>
      </c>
      <c r="R91" s="11">
        <f t="shared" ref="R91:R102" si="90">L91*$B$93</f>
        <v>0.0136656</v>
      </c>
      <c r="S91" s="16">
        <f t="shared" ref="S91:S102" si="91">Q91/R91</f>
        <v>0.00688054779620454</v>
      </c>
      <c r="T91" s="3">
        <v>0.01</v>
      </c>
      <c r="U91" s="17">
        <f t="shared" ref="U91:U102" si="92">S91*T91</f>
        <v>6.88054779620454e-5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0.014868805477962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48.275</v>
      </c>
      <c r="AU91" s="1">
        <f t="shared" ref="AU91:AU102" si="98">AT91*10000*AS91*0.67*AR91*AQ91</f>
        <v>6572.06529321549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-7.03983870967742</v>
      </c>
      <c r="E92" s="12">
        <f t="shared" ref="E92:E103" si="99">D91</f>
        <v>-6.94</v>
      </c>
      <c r="F92" s="9" t="s">
        <v>109</v>
      </c>
      <c r="G92" s="6">
        <v>2</v>
      </c>
      <c r="H92" s="11">
        <f t="shared" si="83"/>
        <v>-7.03983870967742</v>
      </c>
      <c r="I92" s="11">
        <f t="shared" si="84"/>
        <v>266.110161290323</v>
      </c>
      <c r="J92" s="11">
        <f t="shared" si="85"/>
        <v>0.00678677528408195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0.151317628811312</v>
      </c>
      <c r="P92" s="11">
        <f t="shared" si="88"/>
        <v>0.0010269587432625</v>
      </c>
      <c r="Q92" s="15">
        <f t="shared" si="89"/>
        <v>0.00018485257378725</v>
      </c>
      <c r="R92" s="11">
        <f t="shared" si="90"/>
        <v>0.0136656</v>
      </c>
      <c r="S92" s="16">
        <f t="shared" si="91"/>
        <v>0.0135268538364397</v>
      </c>
      <c r="T92" s="3">
        <v>0.01</v>
      </c>
      <c r="U92" s="17">
        <f t="shared" si="92"/>
        <v>0.000135268538364397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0.0149352685383644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48.275</v>
      </c>
      <c r="AU92" s="1">
        <f t="shared" si="98"/>
        <v>6601.44220403718</v>
      </c>
    </row>
    <row r="93" s="1" customFormat="1" spans="1:47">
      <c r="A93" s="6" t="s">
        <v>72</v>
      </c>
      <c r="B93" s="6">
        <v>0.18</v>
      </c>
      <c r="C93" s="9">
        <v>2</v>
      </c>
      <c r="D93" s="10">
        <v>-3.51934482758621</v>
      </c>
      <c r="E93" s="12">
        <f t="shared" si="99"/>
        <v>-7.03983870967742</v>
      </c>
      <c r="F93" s="9" t="s">
        <v>109</v>
      </c>
      <c r="G93" s="6">
        <v>3</v>
      </c>
      <c r="H93" s="11">
        <f t="shared" si="83"/>
        <v>-3.51934482758621</v>
      </c>
      <c r="I93" s="11">
        <f t="shared" si="84"/>
        <v>269.630655172414</v>
      </c>
      <c r="J93" s="11">
        <f t="shared" si="85"/>
        <v>0.0109431384928408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0.22621067006805</v>
      </c>
      <c r="P93" s="11">
        <f t="shared" si="88"/>
        <v>0.00247545469111299</v>
      </c>
      <c r="Q93" s="15">
        <f t="shared" si="89"/>
        <v>0.000445581844400338</v>
      </c>
      <c r="R93" s="11">
        <f t="shared" si="90"/>
        <v>0.0136656</v>
      </c>
      <c r="S93" s="16">
        <f t="shared" si="91"/>
        <v>0.0326060944561774</v>
      </c>
      <c r="T93" s="3">
        <v>0.01</v>
      </c>
      <c r="U93" s="17">
        <f t="shared" si="92"/>
        <v>0.000326060944561774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0.0151260609445618</v>
      </c>
      <c r="AR93" s="24">
        <f t="shared" si="96"/>
        <v>7.592</v>
      </c>
      <c r="AS93" s="1">
        <f t="shared" si="97"/>
        <v>0.18</v>
      </c>
      <c r="AT93" s="2">
        <f t="shared" si="101"/>
        <v>48.275</v>
      </c>
      <c r="AU93" s="1">
        <f t="shared" si="98"/>
        <v>6685.77313114746</v>
      </c>
    </row>
    <row r="94" s="1" customFormat="1" spans="1:47">
      <c r="A94" s="6"/>
      <c r="B94" s="6"/>
      <c r="C94" s="9">
        <v>3</v>
      </c>
      <c r="D94" s="10">
        <v>3.64783870967742</v>
      </c>
      <c r="E94" s="12">
        <f t="shared" si="99"/>
        <v>-3.51934482758621</v>
      </c>
      <c r="F94" s="9" t="s">
        <v>109</v>
      </c>
      <c r="G94" s="6">
        <v>4</v>
      </c>
      <c r="H94" s="11">
        <f t="shared" si="83"/>
        <v>3.64783870967742</v>
      </c>
      <c r="I94" s="11">
        <f t="shared" si="84"/>
        <v>276.797838709677</v>
      </c>
      <c r="J94" s="11">
        <f t="shared" si="85"/>
        <v>0.0278757530120917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0.299655215376937</v>
      </c>
      <c r="P94" s="11">
        <f t="shared" si="88"/>
        <v>0.00835311477263263</v>
      </c>
      <c r="Q94" s="15">
        <f t="shared" si="89"/>
        <v>0.00150356065907387</v>
      </c>
      <c r="R94" s="11">
        <f t="shared" si="90"/>
        <v>0.0136656</v>
      </c>
      <c r="S94" s="16">
        <f t="shared" si="91"/>
        <v>0.110025220925087</v>
      </c>
      <c r="T94" s="3">
        <v>0.01</v>
      </c>
      <c r="U94" s="17">
        <f t="shared" si="92"/>
        <v>0.00110025220925087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0.0159002522092509</v>
      </c>
      <c r="AR94" s="24">
        <f t="shared" si="96"/>
        <v>7.592</v>
      </c>
      <c r="AS94" s="1">
        <f t="shared" si="97"/>
        <v>0.18</v>
      </c>
      <c r="AT94" s="2">
        <f t="shared" si="101"/>
        <v>48.275</v>
      </c>
      <c r="AU94" s="1">
        <f t="shared" si="98"/>
        <v>7027.9684439125</v>
      </c>
    </row>
    <row r="95" s="1" customFormat="1" spans="1:47">
      <c r="A95" s="6"/>
      <c r="B95" s="6"/>
      <c r="C95" s="9">
        <v>4</v>
      </c>
      <c r="D95" s="10">
        <v>9.85736666666667</v>
      </c>
      <c r="E95" s="12">
        <f t="shared" si="99"/>
        <v>3.64783870967742</v>
      </c>
      <c r="F95" s="9" t="s">
        <v>109</v>
      </c>
      <c r="G95" s="6">
        <v>5</v>
      </c>
      <c r="H95" s="11">
        <f t="shared" si="83"/>
        <v>9.85736666666667</v>
      </c>
      <c r="I95" s="11">
        <f t="shared" si="84"/>
        <v>283.007366666667</v>
      </c>
      <c r="J95" s="11">
        <f t="shared" si="85"/>
        <v>0.0603145573481901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0.276736995574089</v>
      </c>
      <c r="O95" s="11">
        <f t="shared" si="100"/>
        <v>0.0904851050302152</v>
      </c>
      <c r="P95" s="11">
        <f t="shared" si="88"/>
        <v>0.00545756905650192</v>
      </c>
      <c r="Q95" s="15">
        <f t="shared" si="89"/>
        <v>0.000982362430170346</v>
      </c>
      <c r="R95" s="11">
        <f t="shared" si="90"/>
        <v>0.0136656</v>
      </c>
      <c r="S95" s="16">
        <f t="shared" si="91"/>
        <v>0.0718857884154627</v>
      </c>
      <c r="T95" s="3">
        <v>0.01</v>
      </c>
      <c r="U95" s="17">
        <f t="shared" si="92"/>
        <v>0.000718857884154627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0.0278188578841546</v>
      </c>
      <c r="AR95" s="24">
        <f t="shared" si="96"/>
        <v>7.592</v>
      </c>
      <c r="AS95" s="1">
        <f t="shared" si="97"/>
        <v>0.18</v>
      </c>
      <c r="AT95" s="2">
        <f t="shared" si="101"/>
        <v>48.275</v>
      </c>
      <c r="AU95" s="1">
        <f t="shared" si="98"/>
        <v>12296.0348542004</v>
      </c>
    </row>
    <row r="96" s="1" customFormat="1" spans="1:47">
      <c r="A96" s="6"/>
      <c r="B96" s="6"/>
      <c r="C96" s="9">
        <v>5</v>
      </c>
      <c r="D96" s="10">
        <v>16.3341612903226</v>
      </c>
      <c r="E96" s="12">
        <f t="shared" si="99"/>
        <v>9.85736666666667</v>
      </c>
      <c r="F96" s="9" t="s">
        <v>111</v>
      </c>
      <c r="G96" s="6">
        <v>6</v>
      </c>
      <c r="H96" s="11">
        <f t="shared" si="83"/>
        <v>16.3341612903226</v>
      </c>
      <c r="I96" s="11">
        <f t="shared" si="84"/>
        <v>289.484161290323</v>
      </c>
      <c r="J96" s="11">
        <f t="shared" si="85"/>
        <v>0.130233624838514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0.160947535973713</v>
      </c>
      <c r="P96" s="11">
        <f t="shared" si="88"/>
        <v>0.0209607810186838</v>
      </c>
      <c r="Q96" s="15">
        <f t="shared" si="89"/>
        <v>0.00377294058336309</v>
      </c>
      <c r="R96" s="11">
        <f t="shared" si="90"/>
        <v>0.0136656</v>
      </c>
      <c r="S96" s="16">
        <f t="shared" si="91"/>
        <v>0.276090371689724</v>
      </c>
      <c r="T96" s="3">
        <v>0.01</v>
      </c>
      <c r="U96" s="17">
        <f t="shared" si="92"/>
        <v>0.00276090371689724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0.0298609037168972</v>
      </c>
      <c r="AR96" s="24">
        <f t="shared" si="96"/>
        <v>7.592</v>
      </c>
      <c r="AS96" s="1">
        <f t="shared" si="97"/>
        <v>0.18</v>
      </c>
      <c r="AT96" s="2">
        <f t="shared" si="101"/>
        <v>48.275</v>
      </c>
      <c r="AU96" s="1">
        <f t="shared" si="98"/>
        <v>13198.6264285144</v>
      </c>
    </row>
    <row r="97" s="1" customFormat="1" spans="1:47">
      <c r="A97" s="6"/>
      <c r="B97" s="6"/>
      <c r="C97" s="9">
        <v>6</v>
      </c>
      <c r="D97" s="10">
        <v>22.6049333333333</v>
      </c>
      <c r="E97" s="12">
        <f t="shared" si="99"/>
        <v>16.3341612903226</v>
      </c>
      <c r="F97" s="9" t="s">
        <v>109</v>
      </c>
      <c r="G97" s="6">
        <v>7</v>
      </c>
      <c r="H97" s="11">
        <f t="shared" si="83"/>
        <v>22.6049333333333</v>
      </c>
      <c r="I97" s="11">
        <f t="shared" si="84"/>
        <v>295.754933333333</v>
      </c>
      <c r="J97" s="11">
        <f t="shared" si="85"/>
        <v>0.265729387950636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0.215906754955029</v>
      </c>
      <c r="P97" s="11">
        <f t="shared" si="88"/>
        <v>0.0573727698486079</v>
      </c>
      <c r="Q97" s="15">
        <f t="shared" si="89"/>
        <v>0.0103270985727494</v>
      </c>
      <c r="R97" s="11">
        <f t="shared" si="90"/>
        <v>0.0136656</v>
      </c>
      <c r="S97" s="16">
        <f t="shared" si="91"/>
        <v>0.755700340471653</v>
      </c>
      <c r="T97" s="3">
        <v>0.01</v>
      </c>
      <c r="U97" s="17">
        <f t="shared" si="92"/>
        <v>0.00755700340471653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0.0346570034047165</v>
      </c>
      <c r="AR97" s="24">
        <f t="shared" si="96"/>
        <v>7.592</v>
      </c>
      <c r="AS97" s="1">
        <f t="shared" si="97"/>
        <v>0.18</v>
      </c>
      <c r="AT97" s="2">
        <f t="shared" si="101"/>
        <v>48.275</v>
      </c>
      <c r="AU97" s="1">
        <f t="shared" si="98"/>
        <v>15318.5196739965</v>
      </c>
    </row>
    <row r="98" s="1" customFormat="1" spans="1:47">
      <c r="A98" s="6"/>
      <c r="B98" s="6"/>
      <c r="C98" s="9">
        <v>7</v>
      </c>
      <c r="D98" s="10">
        <v>24.5082903225806</v>
      </c>
      <c r="E98" s="12">
        <f t="shared" si="99"/>
        <v>22.6049333333333</v>
      </c>
      <c r="F98" s="9" t="s">
        <v>109</v>
      </c>
      <c r="G98" s="6">
        <v>8</v>
      </c>
      <c r="H98" s="11">
        <f t="shared" si="83"/>
        <v>24.5082903225806</v>
      </c>
      <c r="I98" s="11">
        <f t="shared" si="84"/>
        <v>297.658290322581</v>
      </c>
      <c r="J98" s="11">
        <f t="shared" si="85"/>
        <v>0.327993864089096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0.234453985106422</v>
      </c>
      <c r="P98" s="11">
        <f t="shared" si="88"/>
        <v>0.0768994685261425</v>
      </c>
      <c r="Q98" s="15">
        <f t="shared" si="89"/>
        <v>0.0138419043347057</v>
      </c>
      <c r="R98" s="11">
        <f t="shared" si="90"/>
        <v>0.0136656</v>
      </c>
      <c r="S98" s="16">
        <f t="shared" si="91"/>
        <v>1.0129013241062</v>
      </c>
      <c r="T98" s="3">
        <v>0.01</v>
      </c>
      <c r="U98" s="17">
        <f t="shared" si="92"/>
        <v>0.010129013241062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0.037229013241062</v>
      </c>
      <c r="AR98" s="24">
        <f t="shared" si="96"/>
        <v>7.592</v>
      </c>
      <c r="AS98" s="1">
        <f t="shared" si="97"/>
        <v>0.18</v>
      </c>
      <c r="AT98" s="2">
        <f t="shared" si="101"/>
        <v>48.275</v>
      </c>
      <c r="AU98" s="1">
        <f t="shared" si="98"/>
        <v>16455.357236658</v>
      </c>
    </row>
    <row r="99" s="1" customFormat="1" spans="1:47">
      <c r="A99" s="6"/>
      <c r="B99" s="6"/>
      <c r="C99" s="9">
        <v>8</v>
      </c>
      <c r="D99" s="10">
        <v>24.1064516129032</v>
      </c>
      <c r="E99" s="12">
        <f t="shared" si="99"/>
        <v>24.5082903225806</v>
      </c>
      <c r="F99" s="9" t="s">
        <v>109</v>
      </c>
      <c r="G99" s="6">
        <v>9</v>
      </c>
      <c r="H99" s="11">
        <f t="shared" si="83"/>
        <v>24.1064516129032</v>
      </c>
      <c r="I99" s="11">
        <f t="shared" si="84"/>
        <v>297.256451612903</v>
      </c>
      <c r="J99" s="11">
        <f t="shared" si="85"/>
        <v>0.313805996542622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0.233474516580279</v>
      </c>
      <c r="P99" s="11">
        <f t="shared" si="88"/>
        <v>0.0732657033427814</v>
      </c>
      <c r="Q99" s="15">
        <f t="shared" si="89"/>
        <v>0.0131878266017006</v>
      </c>
      <c r="R99" s="11">
        <f t="shared" si="90"/>
        <v>0.0136656</v>
      </c>
      <c r="S99" s="16">
        <f t="shared" si="91"/>
        <v>0.96503824213358</v>
      </c>
      <c r="T99" s="3">
        <v>0.01</v>
      </c>
      <c r="U99" s="17">
        <f t="shared" si="92"/>
        <v>0.0096503824213358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0.0367503824213358</v>
      </c>
      <c r="AR99" s="24">
        <f t="shared" si="96"/>
        <v>7.592</v>
      </c>
      <c r="AS99" s="1">
        <f t="shared" si="97"/>
        <v>0.18</v>
      </c>
      <c r="AT99" s="2">
        <f t="shared" si="101"/>
        <v>48.275</v>
      </c>
      <c r="AU99" s="1">
        <f t="shared" si="98"/>
        <v>16243.8006995006</v>
      </c>
    </row>
    <row r="100" s="1" customFormat="1" spans="1:47">
      <c r="A100" s="6"/>
      <c r="B100" s="6"/>
      <c r="C100" s="9">
        <v>9</v>
      </c>
      <c r="D100" s="10">
        <v>18.0974</v>
      </c>
      <c r="E100" s="12">
        <f t="shared" si="99"/>
        <v>24.1064516129032</v>
      </c>
      <c r="F100" s="9" t="s">
        <v>109</v>
      </c>
      <c r="G100" s="6">
        <v>10</v>
      </c>
      <c r="H100" s="11">
        <f t="shared" si="83"/>
        <v>18.0974</v>
      </c>
      <c r="I100" s="11">
        <f t="shared" si="84"/>
        <v>291.2474</v>
      </c>
      <c r="J100" s="11">
        <f t="shared" si="85"/>
        <v>0.159646042722907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0.236128813237498</v>
      </c>
      <c r="P100" s="11">
        <f t="shared" si="88"/>
        <v>0.0376970306062228</v>
      </c>
      <c r="Q100" s="15">
        <f t="shared" si="89"/>
        <v>0.0067854655091201</v>
      </c>
      <c r="R100" s="11">
        <f t="shared" si="90"/>
        <v>0.0136656</v>
      </c>
      <c r="S100" s="16">
        <f t="shared" si="91"/>
        <v>0.496536230324326</v>
      </c>
      <c r="T100" s="3">
        <v>0.01</v>
      </c>
      <c r="U100" s="17">
        <f t="shared" si="92"/>
        <v>0.00496536230324326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0.0197653623032433</v>
      </c>
      <c r="AR100" s="24">
        <f t="shared" si="96"/>
        <v>7.592</v>
      </c>
      <c r="AS100" s="1">
        <f t="shared" si="97"/>
        <v>0.18</v>
      </c>
      <c r="AT100" s="2">
        <f t="shared" si="101"/>
        <v>48.275</v>
      </c>
      <c r="AU100" s="1">
        <f t="shared" si="98"/>
        <v>8736.36095337358</v>
      </c>
    </row>
    <row r="101" s="1" customFormat="1" spans="1:47">
      <c r="A101" s="6"/>
      <c r="B101" s="6"/>
      <c r="C101" s="9">
        <v>10</v>
      </c>
      <c r="D101" s="10">
        <v>10.136064516129</v>
      </c>
      <c r="E101" s="12">
        <f t="shared" si="99"/>
        <v>18.0974</v>
      </c>
      <c r="F101" s="9" t="s">
        <v>109</v>
      </c>
      <c r="G101" s="6">
        <v>11</v>
      </c>
      <c r="H101" s="11">
        <f t="shared" si="83"/>
        <v>10.136064516129</v>
      </c>
      <c r="I101" s="11">
        <f t="shared" si="84"/>
        <v>283.286064516129</v>
      </c>
      <c r="J101" s="11">
        <f t="shared" si="85"/>
        <v>0.0623909964329669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0.188510193499711</v>
      </c>
      <c r="O101" s="11">
        <f t="shared" si="100"/>
        <v>0.0858415891315637</v>
      </c>
      <c r="P101" s="11">
        <f t="shared" si="88"/>
        <v>0.0053557422813076</v>
      </c>
      <c r="Q101" s="15">
        <f t="shared" si="89"/>
        <v>0.000964033610635368</v>
      </c>
      <c r="R101" s="11">
        <f t="shared" si="90"/>
        <v>0.0136656</v>
      </c>
      <c r="S101" s="16">
        <f t="shared" si="91"/>
        <v>0.0705445505967808</v>
      </c>
      <c r="T101" s="3">
        <v>0.01</v>
      </c>
      <c r="U101" s="17">
        <f t="shared" si="92"/>
        <v>0.000705445505967808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0.0155054455059678</v>
      </c>
      <c r="AR101" s="24">
        <f t="shared" si="96"/>
        <v>7.592</v>
      </c>
      <c r="AS101" s="1">
        <f t="shared" si="97"/>
        <v>0.18</v>
      </c>
      <c r="AT101" s="2">
        <f t="shared" si="101"/>
        <v>48.275</v>
      </c>
      <c r="AU101" s="1">
        <f t="shared" si="98"/>
        <v>6853.46246654793</v>
      </c>
    </row>
    <row r="102" s="1" customFormat="1" spans="1:48">
      <c r="A102" s="6"/>
      <c r="B102" s="6"/>
      <c r="C102" s="9">
        <v>11</v>
      </c>
      <c r="D102" s="10">
        <v>2.1753</v>
      </c>
      <c r="E102" s="12">
        <f t="shared" si="99"/>
        <v>10.136064516129</v>
      </c>
      <c r="F102" s="9" t="s">
        <v>111</v>
      </c>
      <c r="G102" s="6">
        <v>12</v>
      </c>
      <c r="H102" s="11">
        <f t="shared" si="83"/>
        <v>2.1753</v>
      </c>
      <c r="I102" s="11">
        <f t="shared" si="84"/>
        <v>275.3253</v>
      </c>
      <c r="J102" s="11">
        <f t="shared" si="85"/>
        <v>0.0230951001354157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0.156405846850256</v>
      </c>
      <c r="P102" s="11">
        <f t="shared" si="88"/>
        <v>0.00361220869477116</v>
      </c>
      <c r="Q102" s="15">
        <f t="shared" si="89"/>
        <v>0.000650197565058808</v>
      </c>
      <c r="R102" s="11">
        <f t="shared" si="90"/>
        <v>0.0136656</v>
      </c>
      <c r="S102" s="16">
        <f t="shared" si="91"/>
        <v>0.0475791450839193</v>
      </c>
      <c r="T102" s="3">
        <v>0.01</v>
      </c>
      <c r="U102" s="17">
        <f t="shared" si="92"/>
        <v>0.000475791450839193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0.0152757914508392</v>
      </c>
      <c r="AR102" s="24">
        <f t="shared" si="96"/>
        <v>7.592</v>
      </c>
      <c r="AS102" s="1">
        <f t="shared" si="97"/>
        <v>0.18</v>
      </c>
      <c r="AT102" s="2">
        <f t="shared" si="101"/>
        <v>48.275</v>
      </c>
      <c r="AU102" s="1">
        <f t="shared" si="98"/>
        <v>6751.95455137653</v>
      </c>
      <c r="AV102" s="1">
        <f>SUM(AU91:AU102)</f>
        <v>122741.365936481</v>
      </c>
    </row>
    <row r="103" s="1" customFormat="1" spans="1:46">
      <c r="A103" s="6"/>
      <c r="B103" s="6"/>
      <c r="C103" s="9">
        <v>12</v>
      </c>
      <c r="D103" s="10">
        <v>-7.9831935483871</v>
      </c>
      <c r="E103" s="12">
        <f t="shared" si="99"/>
        <v>2.1753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f>F9</f>
        <v>122.786</v>
      </c>
      <c r="C107" s="9" t="s">
        <v>108</v>
      </c>
      <c r="D107" s="29">
        <v>-6.94</v>
      </c>
      <c r="E107" s="9"/>
      <c r="F107" s="9"/>
      <c r="G107" s="6">
        <v>1</v>
      </c>
      <c r="H107" s="11">
        <f t="shared" ref="H107:H118" si="102">E108</f>
        <v>-6.94</v>
      </c>
      <c r="I107" s="11">
        <f t="shared" ref="I107:I118" si="103">H107+273.15</f>
        <v>266.21</v>
      </c>
      <c r="J107" s="11">
        <f t="shared" ref="J107:J118" si="104">EXP(($C$18*(I107-$C$16))/($C$19*I107*$C$16))</f>
        <v>0.00688054779620455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0.0190087861883574</v>
      </c>
      <c r="Q107" s="15">
        <f t="shared" ref="Q107:Q118" si="108">P107*$B$109</f>
        <v>0.00551254799462363</v>
      </c>
      <c r="R107" s="11">
        <f t="shared" ref="R107:R118" si="109">L107*$B$109</f>
        <v>0.80117865</v>
      </c>
      <c r="S107" s="16">
        <f t="shared" ref="S107:S118" si="110">Q107/R107</f>
        <v>0.00688054779620454</v>
      </c>
      <c r="T107" s="3">
        <v>0.27</v>
      </c>
      <c r="U107" s="17">
        <f t="shared" ref="U107:U118" si="111">S107*T107</f>
        <v>0.00185774790497523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>U107*0.67*AD107+(V107+W107+X107+Y107+Z107+AA107)/1000</f>
        <v>0.226760960417937</v>
      </c>
      <c r="AC107" s="24">
        <f t="shared" ref="AC107:AC118" si="112">$B$107/12</f>
        <v>10.2321666666667</v>
      </c>
      <c r="AD107" s="1">
        <f t="shared" ref="AD107:AD118" si="113">$B$109</f>
        <v>0.29</v>
      </c>
      <c r="AE107" s="25">
        <f>$E$9/12</f>
        <v>225.7125</v>
      </c>
      <c r="AF107" s="1">
        <f>AE107*10000*AC107*AB107</f>
        <v>5237107.6896779</v>
      </c>
    </row>
    <row r="108" s="1" customFormat="1" spans="1:32">
      <c r="A108" s="6" t="s">
        <v>110</v>
      </c>
      <c r="B108" s="6">
        <v>27</v>
      </c>
      <c r="C108" s="9">
        <v>1</v>
      </c>
      <c r="D108" s="10">
        <v>-7.03983870967742</v>
      </c>
      <c r="E108" s="12">
        <f t="shared" ref="E108:E119" si="114">D107</f>
        <v>-6.94</v>
      </c>
      <c r="F108" s="9" t="s">
        <v>109</v>
      </c>
      <c r="G108" s="6">
        <v>2</v>
      </c>
      <c r="H108" s="11">
        <f t="shared" si="102"/>
        <v>-7.03983870967742</v>
      </c>
      <c r="I108" s="11">
        <f t="shared" si="103"/>
        <v>266.110161290323</v>
      </c>
      <c r="J108" s="11">
        <f t="shared" si="104"/>
        <v>0.00678677528408195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5">L108+O107-P107-N108</f>
        <v>5.50636121381164</v>
      </c>
      <c r="P108" s="11">
        <f t="shared" si="107"/>
        <v>0.0373704361911243</v>
      </c>
      <c r="Q108" s="15">
        <f t="shared" si="108"/>
        <v>0.0108374264954261</v>
      </c>
      <c r="R108" s="11">
        <f t="shared" si="109"/>
        <v>0.80117865</v>
      </c>
      <c r="S108" s="16">
        <f t="shared" si="110"/>
        <v>0.0135268538364397</v>
      </c>
      <c r="T108" s="3">
        <v>0.27</v>
      </c>
      <c r="U108" s="17">
        <f t="shared" si="111"/>
        <v>0.00365225053583871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ref="AB108:AB118" si="116">U108*0.67*AD108+(V108+W108+X108+Y108+Z108+AA108)/1000</f>
        <v>0.227109632279113</v>
      </c>
      <c r="AC108" s="24">
        <f t="shared" si="112"/>
        <v>10.2321666666667</v>
      </c>
      <c r="AD108" s="1">
        <f t="shared" si="113"/>
        <v>0.29</v>
      </c>
      <c r="AE108" s="25">
        <f t="shared" ref="AE108:AE118" si="117">$E$9/12</f>
        <v>225.7125</v>
      </c>
      <c r="AF108" s="1">
        <f t="shared" ref="AF108:AF118" si="118">AE108*10000*AC108*AB108</f>
        <v>5245160.3636566</v>
      </c>
    </row>
    <row r="109" s="1" customFormat="1" spans="1:32">
      <c r="A109" s="6" t="s">
        <v>72</v>
      </c>
      <c r="B109" s="6">
        <v>0.29</v>
      </c>
      <c r="C109" s="9">
        <v>2</v>
      </c>
      <c r="D109" s="10">
        <v>-3.51934482758621</v>
      </c>
      <c r="E109" s="12">
        <f t="shared" si="114"/>
        <v>-7.03983870967742</v>
      </c>
      <c r="F109" s="9" t="s">
        <v>109</v>
      </c>
      <c r="G109" s="6">
        <v>3</v>
      </c>
      <c r="H109" s="11">
        <f t="shared" si="102"/>
        <v>-3.51934482758621</v>
      </c>
      <c r="I109" s="11">
        <f t="shared" si="103"/>
        <v>269.630655172414</v>
      </c>
      <c r="J109" s="11">
        <f t="shared" si="104"/>
        <v>0.0109431384928408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5"/>
        <v>8.23167577762052</v>
      </c>
      <c r="P109" s="11">
        <f t="shared" si="107"/>
        <v>0.0900803680626645</v>
      </c>
      <c r="Q109" s="15">
        <f t="shared" si="108"/>
        <v>0.0261233067381727</v>
      </c>
      <c r="R109" s="11">
        <f t="shared" si="109"/>
        <v>0.80117865</v>
      </c>
      <c r="S109" s="16">
        <f t="shared" si="110"/>
        <v>0.0326060944561774</v>
      </c>
      <c r="T109" s="3">
        <v>0.27</v>
      </c>
      <c r="U109" s="17">
        <f t="shared" si="111"/>
        <v>0.0088036455031679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6"/>
        <v>0.228110548321266</v>
      </c>
      <c r="AC109" s="24">
        <f t="shared" si="112"/>
        <v>10.2321666666667</v>
      </c>
      <c r="AD109" s="1">
        <f t="shared" si="113"/>
        <v>0.29</v>
      </c>
      <c r="AE109" s="25">
        <f t="shared" si="117"/>
        <v>225.7125</v>
      </c>
      <c r="AF109" s="1">
        <f t="shared" si="118"/>
        <v>5268276.79909335</v>
      </c>
    </row>
    <row r="110" s="1" customFormat="1" spans="1:32">
      <c r="A110" s="6"/>
      <c r="B110" s="6"/>
      <c r="C110" s="9">
        <v>3</v>
      </c>
      <c r="D110" s="10">
        <v>3.64783870967742</v>
      </c>
      <c r="E110" s="12">
        <f t="shared" si="114"/>
        <v>-3.51934482758621</v>
      </c>
      <c r="F110" s="9" t="s">
        <v>109</v>
      </c>
      <c r="G110" s="6">
        <v>4</v>
      </c>
      <c r="H110" s="11">
        <f t="shared" si="102"/>
        <v>3.64783870967742</v>
      </c>
      <c r="I110" s="11">
        <f t="shared" si="103"/>
        <v>276.797838709677</v>
      </c>
      <c r="J110" s="11">
        <f t="shared" si="104"/>
        <v>0.0278757530120917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5"/>
        <v>10.9042804095579</v>
      </c>
      <c r="P110" s="11">
        <f t="shared" si="107"/>
        <v>0.303965027471425</v>
      </c>
      <c r="Q110" s="15">
        <f t="shared" si="108"/>
        <v>0.0881498579667131</v>
      </c>
      <c r="R110" s="11">
        <f t="shared" si="109"/>
        <v>0.80117865</v>
      </c>
      <c r="S110" s="16">
        <f t="shared" si="110"/>
        <v>0.110025220925087</v>
      </c>
      <c r="T110" s="3">
        <v>0.27</v>
      </c>
      <c r="U110" s="17">
        <f t="shared" si="111"/>
        <v>0.0297068096497736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6"/>
        <v>0.232172033114951</v>
      </c>
      <c r="AC110" s="24">
        <f t="shared" si="112"/>
        <v>10.2321666666667</v>
      </c>
      <c r="AD110" s="1">
        <f t="shared" si="113"/>
        <v>0.29</v>
      </c>
      <c r="AE110" s="25">
        <f t="shared" si="117"/>
        <v>225.7125</v>
      </c>
      <c r="AF110" s="1">
        <f t="shared" si="118"/>
        <v>5362077.92431931</v>
      </c>
    </row>
    <row r="111" s="1" customFormat="1" spans="1:32">
      <c r="A111" s="6"/>
      <c r="B111" s="6"/>
      <c r="C111" s="9">
        <v>4</v>
      </c>
      <c r="D111" s="10">
        <v>9.85736666666667</v>
      </c>
      <c r="E111" s="12">
        <f t="shared" si="114"/>
        <v>3.64783870967742</v>
      </c>
      <c r="F111" s="9" t="s">
        <v>109</v>
      </c>
      <c r="G111" s="6">
        <v>5</v>
      </c>
      <c r="H111" s="11">
        <f t="shared" si="102"/>
        <v>9.85736666666667</v>
      </c>
      <c r="I111" s="11">
        <f t="shared" si="103"/>
        <v>283.007366666667</v>
      </c>
      <c r="J111" s="11">
        <f t="shared" si="104"/>
        <v>0.0603145573481901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10.0702996129821</v>
      </c>
      <c r="O111" s="11">
        <f t="shared" si="115"/>
        <v>3.29270076910432</v>
      </c>
      <c r="P111" s="11">
        <f t="shared" si="107"/>
        <v>0.198597789368572</v>
      </c>
      <c r="Q111" s="15">
        <f t="shared" si="108"/>
        <v>0.057593358916886</v>
      </c>
      <c r="R111" s="11">
        <f t="shared" si="109"/>
        <v>0.80117865</v>
      </c>
      <c r="S111" s="16">
        <f t="shared" si="110"/>
        <v>0.0718857884154626</v>
      </c>
      <c r="T111" s="3">
        <v>0.27</v>
      </c>
      <c r="U111" s="17">
        <f t="shared" si="111"/>
        <v>0.0194091628721749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6"/>
        <v>0.278971200346064</v>
      </c>
      <c r="AC111" s="24">
        <f t="shared" si="112"/>
        <v>10.2321666666667</v>
      </c>
      <c r="AD111" s="1">
        <f t="shared" si="113"/>
        <v>0.29</v>
      </c>
      <c r="AE111" s="25">
        <f t="shared" si="117"/>
        <v>225.7125</v>
      </c>
      <c r="AF111" s="1">
        <f t="shared" si="118"/>
        <v>6442917.75726436</v>
      </c>
    </row>
    <row r="112" s="1" customFormat="1" spans="1:32">
      <c r="A112" s="6"/>
      <c r="B112" s="6"/>
      <c r="C112" s="9">
        <v>5</v>
      </c>
      <c r="D112" s="10">
        <v>16.3341612903226</v>
      </c>
      <c r="E112" s="12">
        <f t="shared" si="114"/>
        <v>9.85736666666667</v>
      </c>
      <c r="F112" s="9" t="s">
        <v>111</v>
      </c>
      <c r="G112" s="6">
        <v>6</v>
      </c>
      <c r="H112" s="11">
        <f t="shared" si="102"/>
        <v>16.3341612903226</v>
      </c>
      <c r="I112" s="11">
        <f t="shared" si="103"/>
        <v>289.484161290323</v>
      </c>
      <c r="J112" s="11">
        <f t="shared" si="104"/>
        <v>0.130233624838514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5"/>
        <v>5.85678797973575</v>
      </c>
      <c r="P112" s="11">
        <f t="shared" si="107"/>
        <v>0.762750728511625</v>
      </c>
      <c r="Q112" s="15">
        <f t="shared" si="108"/>
        <v>0.221197711268371</v>
      </c>
      <c r="R112" s="11">
        <f t="shared" si="109"/>
        <v>0.80117865</v>
      </c>
      <c r="S112" s="16">
        <f t="shared" si="110"/>
        <v>0.276090371689724</v>
      </c>
      <c r="T112" s="3">
        <v>0.27</v>
      </c>
      <c r="U112" s="17">
        <f t="shared" si="111"/>
        <v>0.0745444003562254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6"/>
        <v>0.289683976989215</v>
      </c>
      <c r="AC112" s="24">
        <f t="shared" si="112"/>
        <v>10.2321666666667</v>
      </c>
      <c r="AD112" s="1">
        <f t="shared" si="113"/>
        <v>0.29</v>
      </c>
      <c r="AE112" s="25">
        <f t="shared" si="117"/>
        <v>225.7125</v>
      </c>
      <c r="AF112" s="1">
        <f t="shared" si="118"/>
        <v>6690332.32471126</v>
      </c>
    </row>
    <row r="113" s="1" customFormat="1" spans="1:32">
      <c r="A113" s="6"/>
      <c r="B113" s="6"/>
      <c r="C113" s="9">
        <v>6</v>
      </c>
      <c r="D113" s="10">
        <v>22.6049333333333</v>
      </c>
      <c r="E113" s="12">
        <f t="shared" si="114"/>
        <v>16.3341612903226</v>
      </c>
      <c r="F113" s="9" t="s">
        <v>109</v>
      </c>
      <c r="G113" s="6">
        <v>7</v>
      </c>
      <c r="H113" s="11">
        <f t="shared" si="102"/>
        <v>22.6049333333333</v>
      </c>
      <c r="I113" s="11">
        <f t="shared" si="103"/>
        <v>295.754933333333</v>
      </c>
      <c r="J113" s="11">
        <f t="shared" si="104"/>
        <v>0.265729387950636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5"/>
        <v>7.85672225122412</v>
      </c>
      <c r="P113" s="11">
        <f t="shared" si="107"/>
        <v>2.08776199511593</v>
      </c>
      <c r="Q113" s="15">
        <f t="shared" si="108"/>
        <v>0.605450978583619</v>
      </c>
      <c r="R113" s="11">
        <f t="shared" si="109"/>
        <v>0.80117865</v>
      </c>
      <c r="S113" s="16">
        <f t="shared" si="110"/>
        <v>0.755700340471653</v>
      </c>
      <c r="T113" s="3">
        <v>0.27</v>
      </c>
      <c r="U113" s="17">
        <f t="shared" si="111"/>
        <v>0.204039091927346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6"/>
        <v>0.314844795561483</v>
      </c>
      <c r="AC113" s="24">
        <f t="shared" si="112"/>
        <v>10.2321666666667</v>
      </c>
      <c r="AD113" s="1">
        <f t="shared" si="113"/>
        <v>0.29</v>
      </c>
      <c r="AE113" s="25">
        <f t="shared" si="117"/>
        <v>225.7125</v>
      </c>
      <c r="AF113" s="1">
        <f t="shared" si="118"/>
        <v>7271428.45422384</v>
      </c>
    </row>
    <row r="114" s="1" customFormat="1" spans="1:32">
      <c r="A114" s="6"/>
      <c r="B114" s="6"/>
      <c r="C114" s="9">
        <v>7</v>
      </c>
      <c r="D114" s="10">
        <v>24.5082903225806</v>
      </c>
      <c r="E114" s="12">
        <f t="shared" si="114"/>
        <v>22.6049333333333</v>
      </c>
      <c r="F114" s="9" t="s">
        <v>109</v>
      </c>
      <c r="G114" s="6">
        <v>8</v>
      </c>
      <c r="H114" s="11">
        <f t="shared" si="102"/>
        <v>24.5082903225806</v>
      </c>
      <c r="I114" s="11">
        <f t="shared" si="103"/>
        <v>297.658290322581</v>
      </c>
      <c r="J114" s="11">
        <f t="shared" si="104"/>
        <v>0.327993864089096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5"/>
        <v>8.53164525610819</v>
      </c>
      <c r="P114" s="11">
        <f t="shared" si="107"/>
        <v>2.79832729458833</v>
      </c>
      <c r="Q114" s="15">
        <f t="shared" si="108"/>
        <v>0.811514915430616</v>
      </c>
      <c r="R114" s="11">
        <f t="shared" si="109"/>
        <v>0.80117865</v>
      </c>
      <c r="S114" s="16">
        <f t="shared" si="110"/>
        <v>1.0129013241062</v>
      </c>
      <c r="T114" s="3">
        <v>0.27</v>
      </c>
      <c r="U114" s="17">
        <f t="shared" si="111"/>
        <v>0.273483357508673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6"/>
        <v>0.328337816363935</v>
      </c>
      <c r="AC114" s="24">
        <f t="shared" si="112"/>
        <v>10.2321666666667</v>
      </c>
      <c r="AD114" s="1">
        <f t="shared" si="113"/>
        <v>0.29</v>
      </c>
      <c r="AE114" s="25">
        <f t="shared" si="117"/>
        <v>225.7125</v>
      </c>
      <c r="AF114" s="1">
        <f t="shared" si="118"/>
        <v>7583053.53673921</v>
      </c>
    </row>
    <row r="115" s="1" customFormat="1" spans="1:32">
      <c r="A115" s="6"/>
      <c r="B115" s="6"/>
      <c r="C115" s="9">
        <v>8</v>
      </c>
      <c r="D115" s="10">
        <v>24.1064516129032</v>
      </c>
      <c r="E115" s="12">
        <f t="shared" si="114"/>
        <v>24.5082903225806</v>
      </c>
      <c r="F115" s="9" t="s">
        <v>109</v>
      </c>
      <c r="G115" s="6">
        <v>9</v>
      </c>
      <c r="H115" s="11">
        <f t="shared" si="102"/>
        <v>24.1064516129032</v>
      </c>
      <c r="I115" s="11">
        <f t="shared" si="103"/>
        <v>297.256451612903</v>
      </c>
      <c r="J115" s="11">
        <f t="shared" si="104"/>
        <v>0.313805996542622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5"/>
        <v>8.49600296151986</v>
      </c>
      <c r="P115" s="11">
        <f t="shared" si="107"/>
        <v>2.66609667596881</v>
      </c>
      <c r="Q115" s="15">
        <f t="shared" si="108"/>
        <v>0.773168036030954</v>
      </c>
      <c r="R115" s="11">
        <f t="shared" si="109"/>
        <v>0.80117865</v>
      </c>
      <c r="S115" s="16">
        <f t="shared" si="110"/>
        <v>0.96503824213358</v>
      </c>
      <c r="T115" s="3">
        <v>0.27</v>
      </c>
      <c r="U115" s="17">
        <f t="shared" si="111"/>
        <v>0.260560325376066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6"/>
        <v>0.32582687122057</v>
      </c>
      <c r="AC115" s="24">
        <f t="shared" si="112"/>
        <v>10.2321666666667</v>
      </c>
      <c r="AD115" s="1">
        <f t="shared" si="113"/>
        <v>0.29</v>
      </c>
      <c r="AE115" s="25">
        <f t="shared" si="117"/>
        <v>225.7125</v>
      </c>
      <c r="AF115" s="1">
        <f t="shared" si="118"/>
        <v>7525062.55762869</v>
      </c>
    </row>
    <row r="116" s="1" customFormat="1" spans="1:32">
      <c r="A116" s="6"/>
      <c r="B116" s="6"/>
      <c r="C116" s="9">
        <v>9</v>
      </c>
      <c r="D116" s="10">
        <v>18.0974</v>
      </c>
      <c r="E116" s="12">
        <f t="shared" si="114"/>
        <v>24.1064516129032</v>
      </c>
      <c r="F116" s="9" t="s">
        <v>109</v>
      </c>
      <c r="G116" s="6">
        <v>10</v>
      </c>
      <c r="H116" s="11">
        <f t="shared" si="102"/>
        <v>18.0974</v>
      </c>
      <c r="I116" s="11">
        <f t="shared" si="103"/>
        <v>291.2474</v>
      </c>
      <c r="J116" s="11">
        <f t="shared" si="104"/>
        <v>0.159646042722907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5"/>
        <v>8.59259128555106</v>
      </c>
      <c r="P116" s="11">
        <f t="shared" si="107"/>
        <v>1.37177319547356</v>
      </c>
      <c r="Q116" s="15">
        <f t="shared" si="108"/>
        <v>0.397814226687332</v>
      </c>
      <c r="R116" s="11">
        <f t="shared" si="109"/>
        <v>0.80117865</v>
      </c>
      <c r="S116" s="16">
        <f t="shared" si="110"/>
        <v>0.496536230324325</v>
      </c>
      <c r="T116" s="3">
        <v>0.27</v>
      </c>
      <c r="U116" s="17">
        <f t="shared" si="111"/>
        <v>0.134064782187568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6"/>
        <v>0.252448787179044</v>
      </c>
      <c r="AC116" s="24">
        <f t="shared" si="112"/>
        <v>10.2321666666667</v>
      </c>
      <c r="AD116" s="1">
        <f t="shared" si="113"/>
        <v>0.29</v>
      </c>
      <c r="AE116" s="25">
        <f t="shared" si="117"/>
        <v>225.7125</v>
      </c>
      <c r="AF116" s="1">
        <f t="shared" si="118"/>
        <v>5830375.22044582</v>
      </c>
    </row>
    <row r="117" s="1" customFormat="1" spans="1:32">
      <c r="A117" s="6"/>
      <c r="B117" s="6"/>
      <c r="C117" s="9">
        <v>10</v>
      </c>
      <c r="D117" s="10">
        <v>10.136064516129</v>
      </c>
      <c r="E117" s="12">
        <f t="shared" si="114"/>
        <v>18.0974</v>
      </c>
      <c r="F117" s="9" t="s">
        <v>109</v>
      </c>
      <c r="G117" s="6">
        <v>11</v>
      </c>
      <c r="H117" s="11">
        <f t="shared" si="102"/>
        <v>10.136064516129</v>
      </c>
      <c r="I117" s="11">
        <f t="shared" si="103"/>
        <v>283.286064516129</v>
      </c>
      <c r="J117" s="11">
        <f t="shared" si="104"/>
        <v>0.0623909964329669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6.85977718557362</v>
      </c>
      <c r="O117" s="11">
        <f t="shared" si="115"/>
        <v>3.12372590450387</v>
      </c>
      <c r="P117" s="11">
        <f t="shared" si="107"/>
        <v>0.194892371765467</v>
      </c>
      <c r="Q117" s="15">
        <f t="shared" si="108"/>
        <v>0.0565187878119856</v>
      </c>
      <c r="R117" s="11">
        <f t="shared" si="109"/>
        <v>0.80117865</v>
      </c>
      <c r="S117" s="16">
        <f t="shared" si="110"/>
        <v>0.0705445505967808</v>
      </c>
      <c r="T117" s="3">
        <v>0.27</v>
      </c>
      <c r="U117" s="17">
        <f t="shared" si="111"/>
        <v>0.0190470286611308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6"/>
        <v>0.230100837668858</v>
      </c>
      <c r="AC117" s="24">
        <f t="shared" si="112"/>
        <v>10.2321666666667</v>
      </c>
      <c r="AD117" s="1">
        <f t="shared" si="113"/>
        <v>0.29</v>
      </c>
      <c r="AE117" s="25">
        <f t="shared" si="117"/>
        <v>225.7125</v>
      </c>
      <c r="AF117" s="1">
        <f t="shared" si="118"/>
        <v>5314243.0872399</v>
      </c>
    </row>
    <row r="118" s="1" customFormat="1" spans="1:33">
      <c r="A118" s="6"/>
      <c r="B118" s="6"/>
      <c r="C118" s="9">
        <v>11</v>
      </c>
      <c r="D118" s="10">
        <v>2.1753</v>
      </c>
      <c r="E118" s="12">
        <f t="shared" si="114"/>
        <v>10.136064516129</v>
      </c>
      <c r="F118" s="9" t="s">
        <v>111</v>
      </c>
      <c r="G118" s="6">
        <v>12</v>
      </c>
      <c r="H118" s="11">
        <f t="shared" si="102"/>
        <v>2.1753</v>
      </c>
      <c r="I118" s="11">
        <f t="shared" si="103"/>
        <v>275.3253</v>
      </c>
      <c r="J118" s="11">
        <f t="shared" si="104"/>
        <v>0.0230951001354157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5"/>
        <v>5.69151853273841</v>
      </c>
      <c r="P118" s="11">
        <f t="shared" si="107"/>
        <v>0.131446190436168</v>
      </c>
      <c r="Q118" s="15">
        <f t="shared" si="108"/>
        <v>0.0381193952264886</v>
      </c>
      <c r="R118" s="11">
        <f t="shared" si="109"/>
        <v>0.80117865</v>
      </c>
      <c r="S118" s="16">
        <f t="shared" si="110"/>
        <v>0.0475791450839193</v>
      </c>
      <c r="T118" s="3">
        <v>0.27</v>
      </c>
      <c r="U118" s="17">
        <f t="shared" si="111"/>
        <v>0.0128463691726582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6"/>
        <v>0.228896049530248</v>
      </c>
      <c r="AC118" s="24">
        <f t="shared" si="112"/>
        <v>10.2321666666667</v>
      </c>
      <c r="AD118" s="1">
        <f t="shared" si="113"/>
        <v>0.29</v>
      </c>
      <c r="AE118" s="25">
        <f t="shared" si="117"/>
        <v>225.7125</v>
      </c>
      <c r="AF118" s="1">
        <f t="shared" si="118"/>
        <v>5286418.16881691</v>
      </c>
      <c r="AG118" s="1">
        <f>SUM(AF107:AF118)</f>
        <v>73056453.8838172</v>
      </c>
    </row>
    <row r="119" s="1" customFormat="1" spans="1:46">
      <c r="A119" s="6"/>
      <c r="B119" s="6"/>
      <c r="C119" s="9">
        <v>12</v>
      </c>
      <c r="D119" s="10">
        <v>-7.9831935483871</v>
      </c>
      <c r="E119" s="12">
        <f t="shared" si="114"/>
        <v>2.1753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82">
      <c r="AT120" s="2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</row>
    <row r="121" s="1" customFormat="1" spans="19:82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</row>
    <row r="122" s="1" customFormat="1" spans="1:82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</row>
    <row r="123" s="1" customFormat="1" spans="1:82">
      <c r="A123" s="6" t="s">
        <v>107</v>
      </c>
      <c r="B123" s="6">
        <f>F10</f>
        <v>625.464</v>
      </c>
      <c r="C123" s="9" t="s">
        <v>108</v>
      </c>
      <c r="D123" s="29">
        <v>-6.94</v>
      </c>
      <c r="E123" s="9"/>
      <c r="F123" s="9"/>
      <c r="G123" s="6">
        <v>1</v>
      </c>
      <c r="H123" s="11">
        <f t="shared" ref="H123:H134" si="119">E124</f>
        <v>-6.94</v>
      </c>
      <c r="I123" s="11">
        <f t="shared" ref="I123:I134" si="120">H123+273.15</f>
        <v>266.21</v>
      </c>
      <c r="J123" s="11">
        <f t="shared" ref="J123:J134" si="121">EXP(($C$18*(I123-$C$16))/($C$19*I123*$C$16))</f>
        <v>0.00688054779620455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0.00358627912233773</v>
      </c>
      <c r="Q123" s="15">
        <f t="shared" ref="Q123:Q134" si="125">P123*$B$125</f>
        <v>0.000932432571807811</v>
      </c>
      <c r="R123" s="11">
        <f t="shared" ref="R123:R134" si="126">L123*$B$125</f>
        <v>0.1355172</v>
      </c>
      <c r="S123" s="16">
        <f t="shared" ref="S123:S134" si="127">Q123/R123</f>
        <v>0.00688054779620455</v>
      </c>
      <c r="T123" s="3">
        <v>0.01</v>
      </c>
      <c r="U123" s="17">
        <f t="shared" ref="U123:U134" si="128">S123*T123</f>
        <v>6.88054779620455e-5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0.00555880547796205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0.458333333333333</v>
      </c>
      <c r="AX123" s="1">
        <f t="shared" ref="AX123:AX134" si="134">AW123*10000*AV123*0.67*AU123*AT123</f>
        <v>231.330098537593</v>
      </c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</row>
    <row r="124" s="1" customFormat="1" spans="1:82">
      <c r="A124" s="6" t="s">
        <v>110</v>
      </c>
      <c r="B124" s="6">
        <v>1</v>
      </c>
      <c r="C124" s="9">
        <v>1</v>
      </c>
      <c r="D124" s="10">
        <v>-7.03983870967742</v>
      </c>
      <c r="E124" s="12">
        <f t="shared" ref="E124:E135" si="135">D123</f>
        <v>-6.94</v>
      </c>
      <c r="F124" s="9" t="s">
        <v>109</v>
      </c>
      <c r="G124" s="6">
        <v>2</v>
      </c>
      <c r="H124" s="11">
        <f t="shared" si="119"/>
        <v>-7.03983870967742</v>
      </c>
      <c r="I124" s="11">
        <f t="shared" si="120"/>
        <v>266.110161290323</v>
      </c>
      <c r="J124" s="11">
        <f t="shared" si="121"/>
        <v>0.00678677528408195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1.03885372087766</v>
      </c>
      <c r="P124" s="11">
        <f t="shared" si="124"/>
        <v>0.00705046675662909</v>
      </c>
      <c r="Q124" s="15">
        <f t="shared" si="125"/>
        <v>0.00183312135672356</v>
      </c>
      <c r="R124" s="11">
        <f t="shared" si="126"/>
        <v>0.1355172</v>
      </c>
      <c r="S124" s="16">
        <f t="shared" si="127"/>
        <v>0.0135268538364397</v>
      </c>
      <c r="T124" s="3">
        <v>0.01</v>
      </c>
      <c r="U124" s="17">
        <f t="shared" si="128"/>
        <v>0.000135268538364397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0.0056252685383644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0.458333333333333</v>
      </c>
      <c r="AX124" s="1">
        <f t="shared" si="134"/>
        <v>234.095963681272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</row>
    <row r="125" s="1" customFormat="1" spans="1:82">
      <c r="A125" s="6" t="s">
        <v>72</v>
      </c>
      <c r="B125" s="6">
        <v>0.26</v>
      </c>
      <c r="C125" s="9">
        <v>2</v>
      </c>
      <c r="D125" s="10">
        <v>-3.51934482758621</v>
      </c>
      <c r="E125" s="12">
        <f t="shared" si="135"/>
        <v>-7.03983870967742</v>
      </c>
      <c r="F125" s="9" t="s">
        <v>109</v>
      </c>
      <c r="G125" s="6">
        <v>3</v>
      </c>
      <c r="H125" s="11">
        <f t="shared" si="119"/>
        <v>-3.51934482758621</v>
      </c>
      <c r="I125" s="11">
        <f t="shared" si="120"/>
        <v>269.630655172414</v>
      </c>
      <c r="J125" s="11">
        <f t="shared" si="121"/>
        <v>0.0109431384928408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1.55302325412103</v>
      </c>
      <c r="P125" s="11">
        <f t="shared" si="124"/>
        <v>0.0169949485524488</v>
      </c>
      <c r="Q125" s="15">
        <f t="shared" si="125"/>
        <v>0.00441868662363669</v>
      </c>
      <c r="R125" s="11">
        <f t="shared" si="126"/>
        <v>0.1355172</v>
      </c>
      <c r="S125" s="16">
        <f t="shared" si="127"/>
        <v>0.0326060944561774</v>
      </c>
      <c r="T125" s="3">
        <v>0.01</v>
      </c>
      <c r="U125" s="17">
        <f t="shared" si="128"/>
        <v>0.000326060944561774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0.00581606094456177</v>
      </c>
      <c r="AU125" s="24">
        <f t="shared" si="132"/>
        <v>52.122</v>
      </c>
      <c r="AV125" s="1">
        <f t="shared" si="133"/>
        <v>0.26</v>
      </c>
      <c r="AW125" s="2">
        <f t="shared" si="137"/>
        <v>0.458333333333333</v>
      </c>
      <c r="AX125" s="1">
        <f t="shared" si="134"/>
        <v>242.035803688418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</row>
    <row r="126" s="1" customFormat="1" spans="1:82">
      <c r="A126" s="6"/>
      <c r="B126" s="6"/>
      <c r="C126" s="9">
        <v>3</v>
      </c>
      <c r="D126" s="10">
        <v>3.64783870967742</v>
      </c>
      <c r="E126" s="12">
        <f t="shared" si="135"/>
        <v>-3.51934482758621</v>
      </c>
      <c r="F126" s="9" t="s">
        <v>109</v>
      </c>
      <c r="G126" s="6">
        <v>4</v>
      </c>
      <c r="H126" s="11">
        <f t="shared" si="119"/>
        <v>3.64783870967742</v>
      </c>
      <c r="I126" s="11">
        <f t="shared" si="120"/>
        <v>276.797838709677</v>
      </c>
      <c r="J126" s="11">
        <f t="shared" si="121"/>
        <v>0.0278757530120917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2.05724830556858</v>
      </c>
      <c r="P126" s="11">
        <f t="shared" si="124"/>
        <v>0.057347345650574</v>
      </c>
      <c r="Q126" s="15">
        <f t="shared" si="125"/>
        <v>0.0149103098691492</v>
      </c>
      <c r="R126" s="11">
        <f t="shared" si="126"/>
        <v>0.1355172</v>
      </c>
      <c r="S126" s="16">
        <f t="shared" si="127"/>
        <v>0.110025220925087</v>
      </c>
      <c r="T126" s="3">
        <v>0.01</v>
      </c>
      <c r="U126" s="17">
        <f t="shared" si="128"/>
        <v>0.00110025220925087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0.00659025220925087</v>
      </c>
      <c r="AU126" s="24">
        <f t="shared" si="132"/>
        <v>52.122</v>
      </c>
      <c r="AV126" s="1">
        <f t="shared" si="133"/>
        <v>0.26</v>
      </c>
      <c r="AW126" s="2">
        <f t="shared" si="137"/>
        <v>0.458333333333333</v>
      </c>
      <c r="AX126" s="1">
        <f t="shared" si="134"/>
        <v>274.253830071512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</row>
    <row r="127" s="1" customFormat="1" spans="1:82">
      <c r="A127" s="6"/>
      <c r="B127" s="6"/>
      <c r="C127" s="9">
        <v>4</v>
      </c>
      <c r="D127" s="10">
        <v>9.85736666666667</v>
      </c>
      <c r="E127" s="12">
        <f t="shared" si="135"/>
        <v>3.64783870967742</v>
      </c>
      <c r="F127" s="9" t="s">
        <v>109</v>
      </c>
      <c r="G127" s="6">
        <v>5</v>
      </c>
      <c r="H127" s="11">
        <f t="shared" si="119"/>
        <v>9.85736666666667</v>
      </c>
      <c r="I127" s="11">
        <f t="shared" si="120"/>
        <v>283.007366666667</v>
      </c>
      <c r="J127" s="11">
        <f t="shared" si="121"/>
        <v>0.0603145573481901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1.89990591192211</v>
      </c>
      <c r="O127" s="11">
        <f t="shared" si="136"/>
        <v>0.621215047995901</v>
      </c>
      <c r="P127" s="11">
        <f t="shared" si="124"/>
        <v>0.0374683106379074</v>
      </c>
      <c r="Q127" s="15">
        <f t="shared" si="125"/>
        <v>0.00974176076585593</v>
      </c>
      <c r="R127" s="11">
        <f t="shared" si="126"/>
        <v>0.1355172</v>
      </c>
      <c r="S127" s="16">
        <f t="shared" si="127"/>
        <v>0.0718857884154626</v>
      </c>
      <c r="T127" s="3">
        <v>0.01</v>
      </c>
      <c r="U127" s="17">
        <f t="shared" si="128"/>
        <v>0.000718857884154626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0.0106688578841546</v>
      </c>
      <c r="AU127" s="24">
        <f t="shared" si="132"/>
        <v>52.122</v>
      </c>
      <c r="AV127" s="1">
        <f t="shared" si="133"/>
        <v>0.26</v>
      </c>
      <c r="AW127" s="2">
        <f t="shared" si="137"/>
        <v>0.458333333333333</v>
      </c>
      <c r="AX127" s="1">
        <f t="shared" si="134"/>
        <v>443.985305010149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</row>
    <row r="128" s="1" customFormat="1" spans="1:82">
      <c r="A128" s="6"/>
      <c r="B128" s="6"/>
      <c r="C128" s="9">
        <v>5</v>
      </c>
      <c r="D128" s="10">
        <v>16.3341612903226</v>
      </c>
      <c r="E128" s="12">
        <f t="shared" si="135"/>
        <v>9.85736666666667</v>
      </c>
      <c r="F128" s="9" t="s">
        <v>111</v>
      </c>
      <c r="G128" s="6">
        <v>6</v>
      </c>
      <c r="H128" s="11">
        <f t="shared" si="119"/>
        <v>16.3341612903226</v>
      </c>
      <c r="I128" s="11">
        <f t="shared" si="120"/>
        <v>289.484161290323</v>
      </c>
      <c r="J128" s="11">
        <f t="shared" si="121"/>
        <v>0.130233624838514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1.10496673735799</v>
      </c>
      <c r="P128" s="11">
        <f t="shared" si="124"/>
        <v>0.143903823532118</v>
      </c>
      <c r="Q128" s="15">
        <f t="shared" si="125"/>
        <v>0.0374149941183507</v>
      </c>
      <c r="R128" s="11">
        <f t="shared" si="126"/>
        <v>0.1355172</v>
      </c>
      <c r="S128" s="16">
        <f t="shared" si="127"/>
        <v>0.276090371689724</v>
      </c>
      <c r="T128" s="3">
        <v>0.01</v>
      </c>
      <c r="U128" s="17">
        <f t="shared" si="128"/>
        <v>0.00276090371689724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0.0127109037168972</v>
      </c>
      <c r="AU128" s="24">
        <f t="shared" si="132"/>
        <v>52.122</v>
      </c>
      <c r="AV128" s="1">
        <f t="shared" si="133"/>
        <v>0.26</v>
      </c>
      <c r="AW128" s="2">
        <f t="shared" si="137"/>
        <v>0.458333333333333</v>
      </c>
      <c r="AX128" s="1">
        <f t="shared" si="134"/>
        <v>528.965192430102</v>
      </c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</row>
    <row r="129" s="1" customFormat="1" spans="1:82">
      <c r="A129" s="6"/>
      <c r="B129" s="6"/>
      <c r="C129" s="9">
        <v>6</v>
      </c>
      <c r="D129" s="10">
        <v>22.6049333333333</v>
      </c>
      <c r="E129" s="12">
        <f t="shared" si="135"/>
        <v>16.3341612903226</v>
      </c>
      <c r="F129" s="9" t="s">
        <v>109</v>
      </c>
      <c r="G129" s="6">
        <v>7</v>
      </c>
      <c r="H129" s="11">
        <f t="shared" si="119"/>
        <v>22.6049333333333</v>
      </c>
      <c r="I129" s="11">
        <f t="shared" si="120"/>
        <v>295.754933333333</v>
      </c>
      <c r="J129" s="11">
        <f t="shared" si="121"/>
        <v>0.265729387950636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1.48228291382588</v>
      </c>
      <c r="P129" s="11">
        <f t="shared" si="124"/>
        <v>0.393886131460635</v>
      </c>
      <c r="Q129" s="15">
        <f t="shared" si="125"/>
        <v>0.102410394179765</v>
      </c>
      <c r="R129" s="11">
        <f t="shared" si="126"/>
        <v>0.1355172</v>
      </c>
      <c r="S129" s="16">
        <f t="shared" si="127"/>
        <v>0.755700340471653</v>
      </c>
      <c r="T129" s="3">
        <v>0.01</v>
      </c>
      <c r="U129" s="17">
        <f t="shared" si="128"/>
        <v>0.00755700340471653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0.0175070034047165</v>
      </c>
      <c r="AU129" s="24">
        <f t="shared" si="132"/>
        <v>52.122</v>
      </c>
      <c r="AV129" s="1">
        <f t="shared" si="133"/>
        <v>0.26</v>
      </c>
      <c r="AW129" s="2">
        <f t="shared" si="137"/>
        <v>0.458333333333333</v>
      </c>
      <c r="AX129" s="1">
        <f t="shared" si="134"/>
        <v>728.555233452029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</row>
    <row r="130" s="1" customFormat="1" spans="1:82">
      <c r="A130" s="6"/>
      <c r="B130" s="6"/>
      <c r="C130" s="9">
        <v>7</v>
      </c>
      <c r="D130" s="10">
        <v>24.5082903225806</v>
      </c>
      <c r="E130" s="12">
        <f t="shared" si="135"/>
        <v>22.6049333333333</v>
      </c>
      <c r="F130" s="9" t="s">
        <v>109</v>
      </c>
      <c r="G130" s="6">
        <v>8</v>
      </c>
      <c r="H130" s="11">
        <f t="shared" si="119"/>
        <v>24.5082903225806</v>
      </c>
      <c r="I130" s="11">
        <f t="shared" si="120"/>
        <v>297.658290322581</v>
      </c>
      <c r="J130" s="11">
        <f t="shared" si="121"/>
        <v>0.327993864089096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1.60961678236524</v>
      </c>
      <c r="P130" s="11">
        <f t="shared" si="124"/>
        <v>0.527944428150632</v>
      </c>
      <c r="Q130" s="15">
        <f t="shared" si="125"/>
        <v>0.137265551319164</v>
      </c>
      <c r="R130" s="11">
        <f t="shared" si="126"/>
        <v>0.1355172</v>
      </c>
      <c r="S130" s="16">
        <f t="shared" si="127"/>
        <v>1.0129013241062</v>
      </c>
      <c r="T130" s="3">
        <v>0.01</v>
      </c>
      <c r="U130" s="17">
        <f t="shared" si="128"/>
        <v>0.010129013241062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0.020079013241062</v>
      </c>
      <c r="AU130" s="24">
        <f t="shared" si="132"/>
        <v>52.122</v>
      </c>
      <c r="AV130" s="1">
        <f t="shared" si="133"/>
        <v>0.26</v>
      </c>
      <c r="AW130" s="2">
        <f t="shared" si="137"/>
        <v>0.458333333333333</v>
      </c>
      <c r="AX130" s="1">
        <f t="shared" si="134"/>
        <v>835.589611834267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</row>
    <row r="131" s="1" customFormat="1" spans="1:82">
      <c r="A131" s="6"/>
      <c r="B131" s="6"/>
      <c r="C131" s="9">
        <v>8</v>
      </c>
      <c r="D131" s="10">
        <v>24.1064516129032</v>
      </c>
      <c r="E131" s="12">
        <f t="shared" si="135"/>
        <v>24.5082903225806</v>
      </c>
      <c r="F131" s="9" t="s">
        <v>109</v>
      </c>
      <c r="G131" s="6">
        <v>9</v>
      </c>
      <c r="H131" s="11">
        <f t="shared" si="119"/>
        <v>24.1064516129032</v>
      </c>
      <c r="I131" s="11">
        <f t="shared" si="120"/>
        <v>297.256451612903</v>
      </c>
      <c r="J131" s="11">
        <f t="shared" si="121"/>
        <v>0.313805996542622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1.60289235421461</v>
      </c>
      <c r="P131" s="11">
        <f t="shared" si="124"/>
        <v>0.502997232564865</v>
      </c>
      <c r="Q131" s="15">
        <f t="shared" si="125"/>
        <v>0.130779280466865</v>
      </c>
      <c r="R131" s="11">
        <f t="shared" si="126"/>
        <v>0.1355172</v>
      </c>
      <c r="S131" s="16">
        <f t="shared" si="127"/>
        <v>0.96503824213358</v>
      </c>
      <c r="T131" s="3">
        <v>0.01</v>
      </c>
      <c r="U131" s="17">
        <f t="shared" si="128"/>
        <v>0.0096503824213358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0.0196003824213358</v>
      </c>
      <c r="AU131" s="24">
        <f t="shared" si="132"/>
        <v>52.122</v>
      </c>
      <c r="AV131" s="1">
        <f t="shared" si="133"/>
        <v>0.26</v>
      </c>
      <c r="AW131" s="2">
        <f t="shared" si="137"/>
        <v>0.458333333333333</v>
      </c>
      <c r="AX131" s="1">
        <f t="shared" si="134"/>
        <v>815.671355091997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</row>
    <row r="132" s="1" customFormat="1" spans="1:82">
      <c r="A132" s="6"/>
      <c r="B132" s="6"/>
      <c r="C132" s="9">
        <v>9</v>
      </c>
      <c r="D132" s="10">
        <v>18.0974</v>
      </c>
      <c r="E132" s="12">
        <f t="shared" si="135"/>
        <v>24.1064516129032</v>
      </c>
      <c r="F132" s="9" t="s">
        <v>109</v>
      </c>
      <c r="G132" s="6">
        <v>10</v>
      </c>
      <c r="H132" s="11">
        <f t="shared" si="119"/>
        <v>18.0974</v>
      </c>
      <c r="I132" s="11">
        <f t="shared" si="120"/>
        <v>291.2474</v>
      </c>
      <c r="J132" s="11">
        <f t="shared" si="121"/>
        <v>0.159646042722907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1.62111512164974</v>
      </c>
      <c r="P132" s="11">
        <f t="shared" si="124"/>
        <v>0.258804613969645</v>
      </c>
      <c r="Q132" s="15">
        <f t="shared" si="125"/>
        <v>0.0672891996321077</v>
      </c>
      <c r="R132" s="11">
        <f t="shared" si="126"/>
        <v>0.1355172</v>
      </c>
      <c r="S132" s="16">
        <f t="shared" si="127"/>
        <v>0.496536230324325</v>
      </c>
      <c r="T132" s="3">
        <v>0.01</v>
      </c>
      <c r="U132" s="17">
        <f t="shared" si="128"/>
        <v>0.00496536230324326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0.0104553623032433</v>
      </c>
      <c r="AU132" s="24">
        <f t="shared" si="132"/>
        <v>52.122</v>
      </c>
      <c r="AV132" s="1">
        <f t="shared" si="133"/>
        <v>0.26</v>
      </c>
      <c r="AW132" s="2">
        <f t="shared" si="137"/>
        <v>0.458333333333333</v>
      </c>
      <c r="AX132" s="1">
        <f t="shared" si="134"/>
        <v>435.100670718597</v>
      </c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</row>
    <row r="133" s="1" customFormat="1" spans="1:82">
      <c r="A133" s="6"/>
      <c r="B133" s="6"/>
      <c r="C133" s="9">
        <v>10</v>
      </c>
      <c r="D133" s="10">
        <v>10.136064516129</v>
      </c>
      <c r="E133" s="12">
        <f t="shared" si="135"/>
        <v>18.0974</v>
      </c>
      <c r="F133" s="9" t="s">
        <v>109</v>
      </c>
      <c r="G133" s="6">
        <v>11</v>
      </c>
      <c r="H133" s="11">
        <f t="shared" si="119"/>
        <v>10.136064516129</v>
      </c>
      <c r="I133" s="11">
        <f t="shared" si="120"/>
        <v>283.286064516129</v>
      </c>
      <c r="J133" s="11">
        <f t="shared" si="121"/>
        <v>0.0623909964329669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1.29419498229609</v>
      </c>
      <c r="O133" s="11">
        <f t="shared" si="136"/>
        <v>0.589335525384005</v>
      </c>
      <c r="P133" s="11">
        <f t="shared" si="124"/>
        <v>0.0367692306620541</v>
      </c>
      <c r="Q133" s="15">
        <f t="shared" si="125"/>
        <v>0.00955999997213407</v>
      </c>
      <c r="R133" s="11">
        <f t="shared" si="126"/>
        <v>0.1355172</v>
      </c>
      <c r="S133" s="16">
        <f t="shared" si="127"/>
        <v>0.0705445505967808</v>
      </c>
      <c r="T133" s="3">
        <v>0.01</v>
      </c>
      <c r="U133" s="17">
        <f t="shared" si="128"/>
        <v>0.000705445505967808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0.00619544550596781</v>
      </c>
      <c r="AU133" s="24">
        <f t="shared" si="132"/>
        <v>52.122</v>
      </c>
      <c r="AV133" s="1">
        <f t="shared" si="133"/>
        <v>0.26</v>
      </c>
      <c r="AW133" s="2">
        <f t="shared" si="137"/>
        <v>0.458333333333333</v>
      </c>
      <c r="AX133" s="1">
        <f t="shared" si="134"/>
        <v>257.823920096095</v>
      </c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</row>
    <row r="134" s="1" customFormat="1" spans="1:51">
      <c r="A134" s="6"/>
      <c r="B134" s="6"/>
      <c r="C134" s="9">
        <v>11</v>
      </c>
      <c r="D134" s="10">
        <v>2.1753</v>
      </c>
      <c r="E134" s="12">
        <f t="shared" si="135"/>
        <v>10.136064516129</v>
      </c>
      <c r="F134" s="9" t="s">
        <v>111</v>
      </c>
      <c r="G134" s="6">
        <v>12</v>
      </c>
      <c r="H134" s="11">
        <f t="shared" si="119"/>
        <v>2.1753</v>
      </c>
      <c r="I134" s="11">
        <f t="shared" si="120"/>
        <v>275.3253</v>
      </c>
      <c r="J134" s="11">
        <f t="shared" si="121"/>
        <v>0.0230951001354157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1.07378629472195</v>
      </c>
      <c r="P134" s="11">
        <f t="shared" si="124"/>
        <v>0.0247992020006404</v>
      </c>
      <c r="Q134" s="15">
        <f t="shared" si="125"/>
        <v>0.00644779252016652</v>
      </c>
      <c r="R134" s="11">
        <f t="shared" si="126"/>
        <v>0.1355172</v>
      </c>
      <c r="S134" s="16">
        <f t="shared" si="127"/>
        <v>0.0475791450839194</v>
      </c>
      <c r="T134" s="3">
        <v>0.01</v>
      </c>
      <c r="U134" s="17">
        <f t="shared" si="128"/>
        <v>0.000475791450839194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0.00596579145083919</v>
      </c>
      <c r="AU134" s="24">
        <f t="shared" si="132"/>
        <v>52.122</v>
      </c>
      <c r="AV134" s="1">
        <f t="shared" si="133"/>
        <v>0.26</v>
      </c>
      <c r="AW134" s="2">
        <f t="shared" si="137"/>
        <v>0.458333333333333</v>
      </c>
      <c r="AX134" s="1">
        <f t="shared" si="134"/>
        <v>248.266849712345</v>
      </c>
      <c r="AY134" s="1">
        <f>SUM(AX123:AX134)</f>
        <v>5275.67383432438</v>
      </c>
    </row>
    <row r="135" s="1" customFormat="1" spans="1:46">
      <c r="A135" s="6"/>
      <c r="B135" s="6"/>
      <c r="C135" s="9">
        <v>12</v>
      </c>
      <c r="D135" s="10">
        <v>-7.9831935483871</v>
      </c>
      <c r="E135" s="12">
        <f t="shared" si="135"/>
        <v>2.1753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-6.94</v>
      </c>
      <c r="E139" s="9"/>
      <c r="F139" s="9"/>
      <c r="G139" s="6">
        <v>1</v>
      </c>
      <c r="H139" s="11">
        <f t="shared" ref="H139:H150" si="138">E140</f>
        <v>-6.94</v>
      </c>
      <c r="I139" s="11">
        <f t="shared" ref="I139:I150" si="139">H139+273.15</f>
        <v>266.21</v>
      </c>
      <c r="J139" s="11">
        <f t="shared" ref="J139:J150" si="140">EXP(($C$18*(I139-$C$16))/($C$19*I139*$C$16))</f>
        <v>0.00688054779620455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0.00195889195757943</v>
      </c>
      <c r="Q139" s="15">
        <f t="shared" ref="Q139:Q150" si="144">P139*$B$125</f>
        <v>0.000509311908970653</v>
      </c>
      <c r="R139" s="11">
        <f t="shared" ref="R139:R150" si="145">L139*$B$125</f>
        <v>0.074022</v>
      </c>
      <c r="S139" s="16">
        <f t="shared" ref="S139:S150" si="146">Q139/R139</f>
        <v>0.00688054779620455</v>
      </c>
      <c r="T139" s="3">
        <v>0.01</v>
      </c>
      <c r="U139" s="17">
        <f t="shared" ref="U139:U150" si="147">S139*T139</f>
        <v>6.88054779620455e-5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0.00555880547796205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3.34166666666667</v>
      </c>
      <c r="AX139" s="1">
        <f t="shared" ref="AX139:AX150" si="153">AW139*10000*AV139*0.67*AU139*AT139</f>
        <v>921.255770570262</v>
      </c>
      <c r="AZ139" s="2">
        <f>$E$12/12</f>
        <v>0.375</v>
      </c>
      <c r="BA139" s="1">
        <f t="shared" ref="BA139:BA150" si="154">AZ139*10000*AV139*0.67*AU139*AT139</f>
        <v>103.382817146289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-7.03983870967742</v>
      </c>
      <c r="E140" s="12">
        <f t="shared" ref="E140:E151" si="155">D139</f>
        <v>-6.94</v>
      </c>
      <c r="F140" s="9" t="s">
        <v>109</v>
      </c>
      <c r="G140" s="6">
        <v>2</v>
      </c>
      <c r="H140" s="11">
        <f t="shared" si="138"/>
        <v>-7.03983870967742</v>
      </c>
      <c r="I140" s="11">
        <f t="shared" si="139"/>
        <v>266.110161290323</v>
      </c>
      <c r="J140" s="11">
        <f t="shared" si="140"/>
        <v>0.00678677528408195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0.567441108042421</v>
      </c>
      <c r="P140" s="11">
        <f t="shared" si="143"/>
        <v>0.00385109528723438</v>
      </c>
      <c r="Q140" s="15">
        <f t="shared" si="144"/>
        <v>0.00100128477468094</v>
      </c>
      <c r="R140" s="11">
        <f t="shared" si="145"/>
        <v>0.074022</v>
      </c>
      <c r="S140" s="16">
        <f t="shared" si="146"/>
        <v>0.0135268538364397</v>
      </c>
      <c r="T140" s="3">
        <v>0.01</v>
      </c>
      <c r="U140" s="17">
        <f t="shared" si="147"/>
        <v>0.000135268538364397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0.0056252685383644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3.34166666666667</v>
      </c>
      <c r="AX140" s="1">
        <f t="shared" si="153"/>
        <v>932.270633056127</v>
      </c>
      <c r="AZ140" s="2">
        <f t="shared" ref="AZ140:AZ150" si="158">$E$12/12</f>
        <v>0.375</v>
      </c>
      <c r="BA140" s="1">
        <f t="shared" si="154"/>
        <v>104.618898971386</v>
      </c>
    </row>
    <row r="141" s="1" customFormat="1" spans="1:53">
      <c r="A141" s="6" t="s">
        <v>72</v>
      </c>
      <c r="B141" s="6">
        <v>0.33</v>
      </c>
      <c r="C141" s="9">
        <v>2</v>
      </c>
      <c r="D141" s="10">
        <v>-3.51934482758621</v>
      </c>
      <c r="E141" s="12">
        <f t="shared" si="155"/>
        <v>-7.03983870967742</v>
      </c>
      <c r="F141" s="9" t="s">
        <v>109</v>
      </c>
      <c r="G141" s="6">
        <v>3</v>
      </c>
      <c r="H141" s="11">
        <f t="shared" si="138"/>
        <v>-3.51934482758621</v>
      </c>
      <c r="I141" s="11">
        <f t="shared" si="139"/>
        <v>269.630655172414</v>
      </c>
      <c r="J141" s="11">
        <f t="shared" si="140"/>
        <v>0.0109431384928408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0.848290012755186</v>
      </c>
      <c r="P141" s="11">
        <f t="shared" si="143"/>
        <v>0.00928295509167371</v>
      </c>
      <c r="Q141" s="15">
        <f t="shared" si="144"/>
        <v>0.00241356832383516</v>
      </c>
      <c r="R141" s="11">
        <f t="shared" si="145"/>
        <v>0.074022</v>
      </c>
      <c r="S141" s="16">
        <f t="shared" si="146"/>
        <v>0.0326060944561774</v>
      </c>
      <c r="T141" s="3">
        <v>0.01</v>
      </c>
      <c r="U141" s="17">
        <f t="shared" si="147"/>
        <v>0.000326060944561774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0.00581606094456177</v>
      </c>
      <c r="AU141" s="24">
        <f t="shared" si="151"/>
        <v>28.47</v>
      </c>
      <c r="AV141" s="1">
        <f t="shared" si="152"/>
        <v>0.26</v>
      </c>
      <c r="AW141" s="2">
        <f t="shared" si="157"/>
        <v>3.34166666666667</v>
      </c>
      <c r="AX141" s="1">
        <f t="shared" si="153"/>
        <v>963.890484818733</v>
      </c>
      <c r="AZ141" s="2">
        <f t="shared" si="158"/>
        <v>0.375</v>
      </c>
      <c r="BA141" s="1">
        <f t="shared" si="154"/>
        <v>108.167261388636</v>
      </c>
    </row>
    <row r="142" s="1" customFormat="1" spans="1:53">
      <c r="A142" s="6"/>
      <c r="B142" s="6"/>
      <c r="C142" s="9">
        <v>3</v>
      </c>
      <c r="D142" s="10">
        <v>3.64783870967742</v>
      </c>
      <c r="E142" s="12">
        <f t="shared" si="155"/>
        <v>-3.51934482758621</v>
      </c>
      <c r="F142" s="9" t="s">
        <v>109</v>
      </c>
      <c r="G142" s="6">
        <v>4</v>
      </c>
      <c r="H142" s="11">
        <f t="shared" si="138"/>
        <v>3.64783870967742</v>
      </c>
      <c r="I142" s="11">
        <f t="shared" si="139"/>
        <v>276.797838709677</v>
      </c>
      <c r="J142" s="11">
        <f t="shared" si="140"/>
        <v>0.0278757530120917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1.12370705766351</v>
      </c>
      <c r="P142" s="11">
        <f t="shared" si="143"/>
        <v>0.0313241803973723</v>
      </c>
      <c r="Q142" s="15">
        <f t="shared" si="144"/>
        <v>0.00814428690331681</v>
      </c>
      <c r="R142" s="11">
        <f t="shared" si="145"/>
        <v>0.074022</v>
      </c>
      <c r="S142" s="16">
        <f t="shared" si="146"/>
        <v>0.110025220925087</v>
      </c>
      <c r="T142" s="3">
        <v>0.01</v>
      </c>
      <c r="U142" s="17">
        <f t="shared" si="147"/>
        <v>0.00110025220925087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0.00659025220925087</v>
      </c>
      <c r="AU142" s="24">
        <f t="shared" si="151"/>
        <v>28.47</v>
      </c>
      <c r="AV142" s="1">
        <f t="shared" si="152"/>
        <v>0.26</v>
      </c>
      <c r="AW142" s="2">
        <f t="shared" si="157"/>
        <v>3.34166666666667</v>
      </c>
      <c r="AX142" s="1">
        <f t="shared" si="153"/>
        <v>1092.19649821451</v>
      </c>
      <c r="AZ142" s="2">
        <f t="shared" si="158"/>
        <v>0.375</v>
      </c>
      <c r="BA142" s="1">
        <f t="shared" si="154"/>
        <v>122.565691819583</v>
      </c>
    </row>
    <row r="143" s="1" customFormat="1" spans="1:53">
      <c r="A143" s="6"/>
      <c r="B143" s="6"/>
      <c r="C143" s="9">
        <v>4</v>
      </c>
      <c r="D143" s="10">
        <v>9.85736666666667</v>
      </c>
      <c r="E143" s="12">
        <f t="shared" si="155"/>
        <v>3.64783870967742</v>
      </c>
      <c r="F143" s="9" t="s">
        <v>109</v>
      </c>
      <c r="G143" s="6">
        <v>5</v>
      </c>
      <c r="H143" s="11">
        <f t="shared" si="138"/>
        <v>9.85736666666667</v>
      </c>
      <c r="I143" s="11">
        <f t="shared" si="139"/>
        <v>283.007366666667</v>
      </c>
      <c r="J143" s="11">
        <f t="shared" si="140"/>
        <v>0.0603145573481901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1.03776373340283</v>
      </c>
      <c r="O143" s="11">
        <f t="shared" si="156"/>
        <v>0.339319143863307</v>
      </c>
      <c r="P143" s="11">
        <f t="shared" si="143"/>
        <v>0.0204658839618822</v>
      </c>
      <c r="Q143" s="15">
        <f t="shared" si="144"/>
        <v>0.00532112983008937</v>
      </c>
      <c r="R143" s="11">
        <f t="shared" si="145"/>
        <v>0.074022</v>
      </c>
      <c r="S143" s="16">
        <f t="shared" si="146"/>
        <v>0.0718857884154626</v>
      </c>
      <c r="T143" s="3">
        <v>0.01</v>
      </c>
      <c r="U143" s="17">
        <f t="shared" si="147"/>
        <v>0.000718857884154626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0.0106688578841546</v>
      </c>
      <c r="AU143" s="24">
        <f t="shared" si="151"/>
        <v>28.47</v>
      </c>
      <c r="AV143" s="1">
        <f t="shared" si="152"/>
        <v>0.26</v>
      </c>
      <c r="AW143" s="2">
        <f t="shared" si="157"/>
        <v>3.34166666666667</v>
      </c>
      <c r="AX143" s="1">
        <f t="shared" si="153"/>
        <v>1768.14010314584</v>
      </c>
      <c r="AZ143" s="2">
        <f t="shared" si="158"/>
        <v>0.375</v>
      </c>
      <c r="BA143" s="1">
        <f t="shared" si="154"/>
        <v>198.4197123231</v>
      </c>
    </row>
    <row r="144" s="1" customFormat="1" spans="1:53">
      <c r="A144" s="6"/>
      <c r="B144" s="6"/>
      <c r="C144" s="9">
        <v>5</v>
      </c>
      <c r="D144" s="10">
        <v>16.3341612903226</v>
      </c>
      <c r="E144" s="12">
        <f t="shared" si="155"/>
        <v>9.85736666666667</v>
      </c>
      <c r="F144" s="9" t="s">
        <v>111</v>
      </c>
      <c r="G144" s="6">
        <v>6</v>
      </c>
      <c r="H144" s="11">
        <f t="shared" si="138"/>
        <v>16.3341612903226</v>
      </c>
      <c r="I144" s="11">
        <f t="shared" si="139"/>
        <v>289.484161290323</v>
      </c>
      <c r="J144" s="11">
        <f t="shared" si="140"/>
        <v>0.130233624838514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0.603553259901425</v>
      </c>
      <c r="P144" s="11">
        <f t="shared" si="143"/>
        <v>0.0786029288200644</v>
      </c>
      <c r="Q144" s="15">
        <f t="shared" si="144"/>
        <v>0.0204367614932167</v>
      </c>
      <c r="R144" s="11">
        <f t="shared" si="145"/>
        <v>0.074022</v>
      </c>
      <c r="S144" s="16">
        <f t="shared" si="146"/>
        <v>0.276090371689724</v>
      </c>
      <c r="T144" s="3">
        <v>0.01</v>
      </c>
      <c r="U144" s="17">
        <f t="shared" si="147"/>
        <v>0.00276090371689724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0.0127109037168972</v>
      </c>
      <c r="AU144" s="24">
        <f t="shared" si="151"/>
        <v>28.47</v>
      </c>
      <c r="AV144" s="1">
        <f t="shared" si="152"/>
        <v>0.26</v>
      </c>
      <c r="AW144" s="2">
        <f t="shared" si="157"/>
        <v>3.34166666666667</v>
      </c>
      <c r="AX144" s="1">
        <f t="shared" si="153"/>
        <v>2106.56649972354</v>
      </c>
      <c r="AZ144" s="2">
        <f t="shared" si="158"/>
        <v>0.375</v>
      </c>
      <c r="BA144" s="1">
        <f t="shared" si="154"/>
        <v>236.397736876707</v>
      </c>
    </row>
    <row r="145" s="1" customFormat="1" spans="1:53">
      <c r="A145" s="6"/>
      <c r="B145" s="6"/>
      <c r="C145" s="9">
        <v>6</v>
      </c>
      <c r="D145" s="10">
        <v>22.6049333333333</v>
      </c>
      <c r="E145" s="12">
        <f t="shared" si="155"/>
        <v>16.3341612903226</v>
      </c>
      <c r="F145" s="9" t="s">
        <v>109</v>
      </c>
      <c r="G145" s="6">
        <v>7</v>
      </c>
      <c r="H145" s="11">
        <f t="shared" si="138"/>
        <v>22.6049333333333</v>
      </c>
      <c r="I145" s="11">
        <f t="shared" si="139"/>
        <v>295.754933333333</v>
      </c>
      <c r="J145" s="11">
        <f t="shared" si="140"/>
        <v>0.265729387950636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0.80965033108136</v>
      </c>
      <c r="P145" s="11">
        <f t="shared" si="143"/>
        <v>0.21514788693228</v>
      </c>
      <c r="Q145" s="15">
        <f t="shared" si="144"/>
        <v>0.0559384506023927</v>
      </c>
      <c r="R145" s="11">
        <f t="shared" si="145"/>
        <v>0.074022</v>
      </c>
      <c r="S145" s="16">
        <f t="shared" si="146"/>
        <v>0.755700340471653</v>
      </c>
      <c r="T145" s="3">
        <v>0.01</v>
      </c>
      <c r="U145" s="17">
        <f t="shared" si="147"/>
        <v>0.00755700340471653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0.0175070034047165</v>
      </c>
      <c r="AU145" s="24">
        <f t="shared" si="151"/>
        <v>28.47</v>
      </c>
      <c r="AV145" s="1">
        <f t="shared" si="152"/>
        <v>0.26</v>
      </c>
      <c r="AW145" s="2">
        <f t="shared" si="157"/>
        <v>3.34166666666667</v>
      </c>
      <c r="AX145" s="1">
        <f t="shared" si="153"/>
        <v>2901.41973413707</v>
      </c>
      <c r="AZ145" s="2">
        <f t="shared" si="158"/>
        <v>0.375</v>
      </c>
      <c r="BA145" s="1">
        <f t="shared" si="154"/>
        <v>325.595730763512</v>
      </c>
    </row>
    <row r="146" s="1" customFormat="1" spans="1:53">
      <c r="A146" s="6"/>
      <c r="B146" s="6"/>
      <c r="C146" s="9">
        <v>7</v>
      </c>
      <c r="D146" s="10">
        <v>24.5082903225806</v>
      </c>
      <c r="E146" s="12">
        <f t="shared" si="155"/>
        <v>22.6049333333333</v>
      </c>
      <c r="F146" s="9" t="s">
        <v>109</v>
      </c>
      <c r="G146" s="6">
        <v>8</v>
      </c>
      <c r="H146" s="11">
        <f t="shared" si="138"/>
        <v>24.5082903225806</v>
      </c>
      <c r="I146" s="11">
        <f t="shared" si="139"/>
        <v>297.658290322581</v>
      </c>
      <c r="J146" s="11">
        <f t="shared" si="140"/>
        <v>0.327993864089096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0.879202444149081</v>
      </c>
      <c r="P146" s="11">
        <f t="shared" si="143"/>
        <v>0.288373006973034</v>
      </c>
      <c r="Q146" s="15">
        <f t="shared" si="144"/>
        <v>0.074976981812989</v>
      </c>
      <c r="R146" s="11">
        <f t="shared" si="145"/>
        <v>0.074022</v>
      </c>
      <c r="S146" s="16">
        <f t="shared" si="146"/>
        <v>1.0129013241062</v>
      </c>
      <c r="T146" s="3">
        <v>0.01</v>
      </c>
      <c r="U146" s="17">
        <f t="shared" si="147"/>
        <v>0.010129013241062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0.020079013241062</v>
      </c>
      <c r="AU146" s="24">
        <f t="shared" si="151"/>
        <v>28.47</v>
      </c>
      <c r="AV146" s="1">
        <f t="shared" si="152"/>
        <v>0.26</v>
      </c>
      <c r="AW146" s="2">
        <f t="shared" si="157"/>
        <v>3.34166666666667</v>
      </c>
      <c r="AX146" s="1">
        <f t="shared" si="153"/>
        <v>3327.67658249964</v>
      </c>
      <c r="AZ146" s="2">
        <f t="shared" si="158"/>
        <v>0.375</v>
      </c>
      <c r="BA146" s="1">
        <f t="shared" si="154"/>
        <v>373.430040430135</v>
      </c>
    </row>
    <row r="147" s="1" customFormat="1" spans="1:53">
      <c r="A147" s="6"/>
      <c r="B147" s="6"/>
      <c r="C147" s="9">
        <v>8</v>
      </c>
      <c r="D147" s="10">
        <v>24.1064516129032</v>
      </c>
      <c r="E147" s="12">
        <f t="shared" si="155"/>
        <v>24.5082903225806</v>
      </c>
      <c r="F147" s="9" t="s">
        <v>109</v>
      </c>
      <c r="G147" s="6">
        <v>9</v>
      </c>
      <c r="H147" s="11">
        <f t="shared" si="138"/>
        <v>24.1064516129032</v>
      </c>
      <c r="I147" s="11">
        <f t="shared" si="139"/>
        <v>297.256451612903</v>
      </c>
      <c r="J147" s="11">
        <f t="shared" si="140"/>
        <v>0.313805996542622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0.875529437176046</v>
      </c>
      <c r="P147" s="11">
        <f t="shared" si="143"/>
        <v>0.27474638753543</v>
      </c>
      <c r="Q147" s="15">
        <f t="shared" si="144"/>
        <v>0.0714340607592119</v>
      </c>
      <c r="R147" s="11">
        <f t="shared" si="145"/>
        <v>0.074022</v>
      </c>
      <c r="S147" s="16">
        <f t="shared" si="146"/>
        <v>0.96503824213358</v>
      </c>
      <c r="T147" s="3">
        <v>0.01</v>
      </c>
      <c r="U147" s="17">
        <f t="shared" si="147"/>
        <v>0.0096503824213358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0.0196003824213358</v>
      </c>
      <c r="AU147" s="24">
        <f t="shared" si="151"/>
        <v>28.47</v>
      </c>
      <c r="AV147" s="1">
        <f t="shared" si="152"/>
        <v>0.26</v>
      </c>
      <c r="AW147" s="2">
        <f t="shared" si="157"/>
        <v>3.34166666666667</v>
      </c>
      <c r="AX147" s="1">
        <f t="shared" si="153"/>
        <v>3248.35353253979</v>
      </c>
      <c r="AZ147" s="2">
        <f t="shared" si="158"/>
        <v>0.375</v>
      </c>
      <c r="BA147" s="1">
        <f t="shared" si="154"/>
        <v>364.52845128252</v>
      </c>
    </row>
    <row r="148" s="1" customFormat="1" spans="1:53">
      <c r="A148" s="6"/>
      <c r="B148" s="6"/>
      <c r="C148" s="9">
        <v>9</v>
      </c>
      <c r="D148" s="10">
        <v>18.0974</v>
      </c>
      <c r="E148" s="12">
        <f t="shared" si="155"/>
        <v>24.1064516129032</v>
      </c>
      <c r="F148" s="9" t="s">
        <v>109</v>
      </c>
      <c r="G148" s="6">
        <v>10</v>
      </c>
      <c r="H148" s="11">
        <f t="shared" si="138"/>
        <v>18.0974</v>
      </c>
      <c r="I148" s="11">
        <f t="shared" si="139"/>
        <v>291.2474</v>
      </c>
      <c r="J148" s="11">
        <f t="shared" si="140"/>
        <v>0.159646042722907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0.885483049640616</v>
      </c>
      <c r="P148" s="11">
        <f t="shared" si="143"/>
        <v>0.141363864773335</v>
      </c>
      <c r="Q148" s="15">
        <f t="shared" si="144"/>
        <v>0.0367546048410672</v>
      </c>
      <c r="R148" s="11">
        <f t="shared" si="145"/>
        <v>0.074022</v>
      </c>
      <c r="S148" s="16">
        <f t="shared" si="146"/>
        <v>0.496536230324325</v>
      </c>
      <c r="T148" s="3">
        <v>0.01</v>
      </c>
      <c r="U148" s="17">
        <f t="shared" si="147"/>
        <v>0.00496536230324325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0.0104553623032433</v>
      </c>
      <c r="AU148" s="24">
        <f t="shared" si="151"/>
        <v>28.47</v>
      </c>
      <c r="AV148" s="1">
        <f t="shared" si="152"/>
        <v>0.26</v>
      </c>
      <c r="AW148" s="2">
        <f t="shared" si="157"/>
        <v>3.34166666666667</v>
      </c>
      <c r="AX148" s="1">
        <f t="shared" si="153"/>
        <v>1732.75767490913</v>
      </c>
      <c r="AZ148" s="2">
        <f t="shared" si="158"/>
        <v>0.375</v>
      </c>
      <c r="BA148" s="1">
        <f t="shared" si="154"/>
        <v>194.449115638181</v>
      </c>
    </row>
    <row r="149" s="1" customFormat="1" spans="1:53">
      <c r="A149" s="6"/>
      <c r="B149" s="6"/>
      <c r="C149" s="9">
        <v>10</v>
      </c>
      <c r="D149" s="10">
        <v>10.136064516129</v>
      </c>
      <c r="E149" s="12">
        <f t="shared" si="155"/>
        <v>18.0974</v>
      </c>
      <c r="F149" s="9" t="s">
        <v>109</v>
      </c>
      <c r="G149" s="6">
        <v>11</v>
      </c>
      <c r="H149" s="11">
        <f t="shared" si="138"/>
        <v>10.136064516129</v>
      </c>
      <c r="I149" s="11">
        <f t="shared" si="139"/>
        <v>283.286064516129</v>
      </c>
      <c r="J149" s="11">
        <f t="shared" si="140"/>
        <v>0.0623909964329669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0.706913225623917</v>
      </c>
      <c r="O149" s="11">
        <f t="shared" si="156"/>
        <v>0.321905959243364</v>
      </c>
      <c r="P149" s="11">
        <f t="shared" si="143"/>
        <v>0.0200840335549035</v>
      </c>
      <c r="Q149" s="15">
        <f t="shared" si="144"/>
        <v>0.00522184872427491</v>
      </c>
      <c r="R149" s="11">
        <f t="shared" si="145"/>
        <v>0.074022</v>
      </c>
      <c r="S149" s="16">
        <f t="shared" si="146"/>
        <v>0.0705445505967808</v>
      </c>
      <c r="T149" s="3">
        <v>0.01</v>
      </c>
      <c r="U149" s="17">
        <f t="shared" si="147"/>
        <v>0.000705445505967808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0.00619544550596781</v>
      </c>
      <c r="AU149" s="24">
        <f t="shared" si="151"/>
        <v>28.47</v>
      </c>
      <c r="AV149" s="1">
        <f t="shared" si="152"/>
        <v>0.26</v>
      </c>
      <c r="AW149" s="2">
        <f t="shared" si="157"/>
        <v>3.34166666666667</v>
      </c>
      <c r="AX149" s="1">
        <f t="shared" si="153"/>
        <v>1026.76554275091</v>
      </c>
      <c r="AZ149" s="2">
        <f t="shared" si="158"/>
        <v>0.375</v>
      </c>
      <c r="BA149" s="1">
        <f t="shared" si="154"/>
        <v>115.223065894741</v>
      </c>
    </row>
    <row r="150" s="1" customFormat="1" spans="1:54">
      <c r="A150" s="6"/>
      <c r="B150" s="6"/>
      <c r="C150" s="9">
        <v>11</v>
      </c>
      <c r="D150" s="10">
        <v>2.1753</v>
      </c>
      <c r="E150" s="12">
        <f t="shared" si="155"/>
        <v>10.136064516129</v>
      </c>
      <c r="F150" s="9" t="s">
        <v>111</v>
      </c>
      <c r="G150" s="6">
        <v>12</v>
      </c>
      <c r="H150" s="11">
        <f t="shared" si="138"/>
        <v>2.1753</v>
      </c>
      <c r="I150" s="11">
        <f t="shared" si="139"/>
        <v>275.3253</v>
      </c>
      <c r="J150" s="11">
        <f t="shared" si="140"/>
        <v>0.0230951001354157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0.58652192568846</v>
      </c>
      <c r="P150" s="11">
        <f t="shared" si="143"/>
        <v>0.0135457826053918</v>
      </c>
      <c r="Q150" s="15">
        <f t="shared" si="144"/>
        <v>0.00352190347740188</v>
      </c>
      <c r="R150" s="11">
        <f t="shared" si="145"/>
        <v>0.074022</v>
      </c>
      <c r="S150" s="16">
        <f t="shared" si="146"/>
        <v>0.0475791450839193</v>
      </c>
      <c r="T150" s="3">
        <v>0.01</v>
      </c>
      <c r="U150" s="17">
        <f t="shared" si="147"/>
        <v>0.000475791450839193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0.00596579145083919</v>
      </c>
      <c r="AU150" s="24">
        <f t="shared" si="151"/>
        <v>28.47</v>
      </c>
      <c r="AV150" s="1">
        <f t="shared" si="152"/>
        <v>0.26</v>
      </c>
      <c r="AW150" s="2">
        <f t="shared" si="157"/>
        <v>3.34166666666667</v>
      </c>
      <c r="AX150" s="1">
        <f t="shared" si="153"/>
        <v>988.705185294463</v>
      </c>
      <c r="AY150" s="1">
        <f>SUM(AX139:AX150)</f>
        <v>21009.99824166</v>
      </c>
      <c r="AZ150" s="2">
        <f t="shared" si="158"/>
        <v>0.375</v>
      </c>
      <c r="BA150" s="1">
        <f t="shared" si="154"/>
        <v>110.951953461972</v>
      </c>
      <c r="BB150" s="1">
        <f>SUM(BA139:BA150)</f>
        <v>2357.73047599676</v>
      </c>
    </row>
    <row r="151" s="1" customFormat="1" spans="1:46">
      <c r="A151" s="6"/>
      <c r="B151" s="6"/>
      <c r="C151" s="9">
        <v>12</v>
      </c>
      <c r="D151" s="10">
        <v>-7.9831935483871</v>
      </c>
      <c r="E151" s="12">
        <f t="shared" si="155"/>
        <v>2.1753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O52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L2" s="2"/>
    </row>
    <row r="3" s="1" customFormat="1" spans="1:12">
      <c r="A3" s="4"/>
      <c r="B3" s="5" t="s">
        <v>41</v>
      </c>
      <c r="C3" s="3"/>
      <c r="D3" s="3"/>
      <c r="E3" s="3">
        <v>574.9</v>
      </c>
      <c r="F3" s="3">
        <v>769.42</v>
      </c>
      <c r="G3" s="1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15.3</v>
      </c>
      <c r="F4" s="3">
        <v>1192.09</v>
      </c>
      <c r="G4" s="1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1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L6" s="2"/>
    </row>
    <row r="7" s="1" customFormat="1" spans="1:12">
      <c r="A7" s="4"/>
      <c r="B7" s="5" t="s">
        <v>45</v>
      </c>
      <c r="C7" s="3"/>
      <c r="D7" s="3"/>
      <c r="E7" s="3">
        <v>88.5</v>
      </c>
      <c r="F7" s="3">
        <v>91.104</v>
      </c>
      <c r="G7" s="1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565.1</v>
      </c>
      <c r="F8" s="3">
        <v>93.9145</v>
      </c>
      <c r="G8" s="1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1770.33</v>
      </c>
      <c r="F9" s="3">
        <v>122.786</v>
      </c>
      <c r="G9" s="1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3.6</v>
      </c>
      <c r="F10" s="3">
        <v>625.464</v>
      </c>
      <c r="G10" s="1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</v>
      </c>
      <c r="F11" s="3">
        <v>341.64</v>
      </c>
      <c r="G11" s="1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1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1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AV40+AV55+AV71+AV87+AV102+AY118+AY134+AY150+BB150+AG118</f>
        <v>48558492.809263</v>
      </c>
      <c r="J16" s="7" t="s">
        <v>35</v>
      </c>
      <c r="K16" s="7">
        <f>I16/(10000*1000)</f>
        <v>4.8558492809263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34489965.2934448</v>
      </c>
      <c r="J17" s="7" t="s">
        <v>35</v>
      </c>
      <c r="K17" s="7">
        <f>I17/(10000*1000)</f>
        <v>3.44899652934448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-12.77</v>
      </c>
      <c r="E29" s="9"/>
      <c r="F29" s="9"/>
      <c r="G29" s="6">
        <v>1</v>
      </c>
      <c r="H29" s="11">
        <f t="shared" ref="H29:H40" si="0">E30</f>
        <v>-12.77</v>
      </c>
      <c r="I29" s="11">
        <f t="shared" ref="I29:I40" si="1">H29+273.15</f>
        <v>260.38</v>
      </c>
      <c r="J29" s="11">
        <f t="shared" ref="J29:J40" si="2">EXP(($C$18*(I29-$C$16))/($C$19*I29*$C$16))</f>
        <v>0.00303362357525746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0.00301362693985722</v>
      </c>
      <c r="Q29" s="15">
        <f t="shared" ref="Q29:Q40" si="6">P29*$B$31</f>
        <v>0.000391771502181438</v>
      </c>
      <c r="R29" s="11">
        <f t="shared" ref="R29:R40" si="7">L29*$B$31</f>
        <v>0.129143083333333</v>
      </c>
      <c r="S29" s="16">
        <f t="shared" ref="S29:S40" si="8">Q29/R29</f>
        <v>0.00303362357525746</v>
      </c>
      <c r="T29" s="3">
        <v>0.01</v>
      </c>
      <c r="U29" s="17">
        <f t="shared" ref="U29:U40" si="9">S29*T29</f>
        <v>3.03362357525746e-5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0.0219303362357526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1.275</v>
      </c>
      <c r="AU29" s="1">
        <f t="shared" ref="AU29:AU40" si="17">AT29*10000*AS29*0.67*AR29*AQ29</f>
        <v>2419.36519678863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-12.8312580645161</v>
      </c>
      <c r="E30" s="12">
        <f t="shared" ref="E30:E41" si="18">D29</f>
        <v>-12.77</v>
      </c>
      <c r="F30" s="9" t="s">
        <v>109</v>
      </c>
      <c r="G30" s="6">
        <v>2</v>
      </c>
      <c r="H30" s="11">
        <f t="shared" si="0"/>
        <v>-12.8312580645161</v>
      </c>
      <c r="I30" s="11">
        <f t="shared" si="1"/>
        <v>260.318741935484</v>
      </c>
      <c r="J30" s="11">
        <f t="shared" si="2"/>
        <v>0.00300704582319302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1.98380303972681</v>
      </c>
      <c r="P30" s="11">
        <f t="shared" si="5"/>
        <v>0.00596538664464811</v>
      </c>
      <c r="Q30" s="15">
        <f t="shared" si="6"/>
        <v>0.000775500263804254</v>
      </c>
      <c r="R30" s="11">
        <f t="shared" si="7"/>
        <v>0.129143083333333</v>
      </c>
      <c r="S30" s="16">
        <f t="shared" si="8"/>
        <v>0.00600496940128493</v>
      </c>
      <c r="T30" s="3">
        <v>0.01</v>
      </c>
      <c r="U30" s="17">
        <f t="shared" si="9"/>
        <v>6.00496940128493e-5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0.0219600496940128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1.275</v>
      </c>
      <c r="AU30" s="1">
        <f t="shared" si="17"/>
        <v>2422.6431997348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-8.63441379310345</v>
      </c>
      <c r="E31" s="12">
        <f t="shared" si="18"/>
        <v>-12.8312580645161</v>
      </c>
      <c r="F31" s="9" t="s">
        <v>109</v>
      </c>
      <c r="G31" s="6">
        <v>3</v>
      </c>
      <c r="H31" s="11">
        <f t="shared" si="0"/>
        <v>-8.63441379310345</v>
      </c>
      <c r="I31" s="11">
        <f t="shared" si="1"/>
        <v>264.515586206897</v>
      </c>
      <c r="J31" s="11">
        <f t="shared" si="2"/>
        <v>0.00544340677533914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2.97124598641549</v>
      </c>
      <c r="P31" s="11">
        <f t="shared" si="5"/>
        <v>0.0161737005336533</v>
      </c>
      <c r="Q31" s="15">
        <f t="shared" si="6"/>
        <v>0.00210258106937493</v>
      </c>
      <c r="R31" s="11">
        <f t="shared" si="7"/>
        <v>0.129143083333333</v>
      </c>
      <c r="S31" s="16">
        <f t="shared" si="8"/>
        <v>0.0162810195877694</v>
      </c>
      <c r="T31" s="3">
        <v>0.01</v>
      </c>
      <c r="U31" s="17">
        <f t="shared" si="9"/>
        <v>0.000162810195877694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0.0220628101958777</v>
      </c>
      <c r="AR31" s="24">
        <f t="shared" si="15"/>
        <v>99.3408333333333</v>
      </c>
      <c r="AS31" s="1">
        <f t="shared" si="16"/>
        <v>0.13</v>
      </c>
      <c r="AT31" s="2">
        <f t="shared" si="20"/>
        <v>1.275</v>
      </c>
      <c r="AU31" s="1">
        <f t="shared" si="17"/>
        <v>2433.97978751638</v>
      </c>
    </row>
    <row r="32" s="1" customFormat="1" spans="1:47">
      <c r="A32" s="6"/>
      <c r="B32" s="6"/>
      <c r="C32" s="9">
        <v>3</v>
      </c>
      <c r="D32" s="10">
        <v>0.033645161290323</v>
      </c>
      <c r="E32" s="12">
        <f t="shared" si="18"/>
        <v>-8.63441379310345</v>
      </c>
      <c r="F32" s="9" t="s">
        <v>109</v>
      </c>
      <c r="G32" s="6">
        <v>4</v>
      </c>
      <c r="H32" s="11">
        <f t="shared" si="0"/>
        <v>0.033645161290323</v>
      </c>
      <c r="I32" s="11">
        <f t="shared" si="1"/>
        <v>273.18364516129</v>
      </c>
      <c r="J32" s="11">
        <f t="shared" si="2"/>
        <v>0.0175030478787047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3.94848061921517</v>
      </c>
      <c r="P32" s="11">
        <f t="shared" si="5"/>
        <v>0.0691104453262607</v>
      </c>
      <c r="Q32" s="15">
        <f t="shared" si="6"/>
        <v>0.00898435789241389</v>
      </c>
      <c r="R32" s="11">
        <f t="shared" si="7"/>
        <v>0.129143083333333</v>
      </c>
      <c r="S32" s="16">
        <f t="shared" si="8"/>
        <v>0.0695690211238355</v>
      </c>
      <c r="T32" s="3">
        <v>0.01</v>
      </c>
      <c r="U32" s="17">
        <f t="shared" si="9"/>
        <v>0.000695690211238355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0.0225956902112384</v>
      </c>
      <c r="AR32" s="24">
        <f t="shared" si="15"/>
        <v>99.3408333333333</v>
      </c>
      <c r="AS32" s="1">
        <f t="shared" si="16"/>
        <v>0.13</v>
      </c>
      <c r="AT32" s="2">
        <f t="shared" si="20"/>
        <v>1.275</v>
      </c>
      <c r="AU32" s="1">
        <f t="shared" si="17"/>
        <v>2492.7673660272</v>
      </c>
    </row>
    <row r="33" s="1" customFormat="1" spans="1:47">
      <c r="A33" s="6"/>
      <c r="B33" s="6"/>
      <c r="C33" s="9">
        <v>4</v>
      </c>
      <c r="D33" s="10">
        <v>6.72763333333333</v>
      </c>
      <c r="E33" s="12">
        <f t="shared" si="18"/>
        <v>0.033645161290323</v>
      </c>
      <c r="F33" s="9" t="s">
        <v>109</v>
      </c>
      <c r="G33" s="6">
        <v>5</v>
      </c>
      <c r="H33" s="11">
        <f t="shared" si="0"/>
        <v>6.72763333333333</v>
      </c>
      <c r="I33" s="11">
        <f t="shared" si="1"/>
        <v>279.877633333333</v>
      </c>
      <c r="J33" s="11">
        <f t="shared" si="2"/>
        <v>0.0410521209851734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3.68540166519447</v>
      </c>
      <c r="O33" s="11">
        <f t="shared" si="19"/>
        <v>1.18737684202778</v>
      </c>
      <c r="P33" s="11">
        <f t="shared" si="5"/>
        <v>0.0487443377739175</v>
      </c>
      <c r="Q33" s="15">
        <f t="shared" si="6"/>
        <v>0.00633676391060927</v>
      </c>
      <c r="R33" s="11">
        <f t="shared" si="7"/>
        <v>0.129143083333333</v>
      </c>
      <c r="S33" s="16">
        <f t="shared" si="8"/>
        <v>0.049067776198694</v>
      </c>
      <c r="T33" s="3">
        <v>0.01</v>
      </c>
      <c r="U33" s="17">
        <f t="shared" si="9"/>
        <v>0.00049067776198694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0.0299406777619869</v>
      </c>
      <c r="AR33" s="24">
        <f t="shared" si="15"/>
        <v>99.3408333333333</v>
      </c>
      <c r="AS33" s="1">
        <f t="shared" si="16"/>
        <v>0.13</v>
      </c>
      <c r="AT33" s="2">
        <f t="shared" si="20"/>
        <v>1.275</v>
      </c>
      <c r="AU33" s="1">
        <f t="shared" si="17"/>
        <v>3303.06991041575</v>
      </c>
    </row>
    <row r="34" s="1" customFormat="1" spans="1:47">
      <c r="A34" s="6"/>
      <c r="B34" s="6"/>
      <c r="C34" s="9">
        <v>5</v>
      </c>
      <c r="D34" s="10">
        <v>14.6163225806452</v>
      </c>
      <c r="E34" s="12">
        <f t="shared" si="18"/>
        <v>6.72763333333333</v>
      </c>
      <c r="F34" s="9" t="s">
        <v>111</v>
      </c>
      <c r="G34" s="6">
        <v>6</v>
      </c>
      <c r="H34" s="11">
        <f t="shared" si="0"/>
        <v>14.6163225806452</v>
      </c>
      <c r="I34" s="11">
        <f t="shared" si="1"/>
        <v>287.766322580645</v>
      </c>
      <c r="J34" s="11">
        <f t="shared" si="2"/>
        <v>0.106542500993517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2.13204083758719</v>
      </c>
      <c r="P34" s="11">
        <f t="shared" si="5"/>
        <v>0.227152963056852</v>
      </c>
      <c r="Q34" s="15">
        <f t="shared" si="6"/>
        <v>0.0295298851973907</v>
      </c>
      <c r="R34" s="11">
        <f t="shared" si="7"/>
        <v>0.129143083333333</v>
      </c>
      <c r="S34" s="16">
        <f t="shared" si="8"/>
        <v>0.228660214973888</v>
      </c>
      <c r="T34" s="3">
        <v>0.01</v>
      </c>
      <c r="U34" s="17">
        <f t="shared" si="9"/>
        <v>0.00228660214973888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0.0317366021497389</v>
      </c>
      <c r="AR34" s="24">
        <f t="shared" si="15"/>
        <v>99.3408333333333</v>
      </c>
      <c r="AS34" s="1">
        <f t="shared" si="16"/>
        <v>0.13</v>
      </c>
      <c r="AT34" s="2">
        <f t="shared" si="20"/>
        <v>1.275</v>
      </c>
      <c r="AU34" s="1">
        <f t="shared" si="17"/>
        <v>3501.19714900809</v>
      </c>
    </row>
    <row r="35" s="1" customFormat="1" spans="1:47">
      <c r="A35" s="6"/>
      <c r="B35" s="6"/>
      <c r="C35" s="9">
        <v>6</v>
      </c>
      <c r="D35" s="10">
        <v>20.0852</v>
      </c>
      <c r="E35" s="12">
        <f t="shared" si="18"/>
        <v>14.6163225806452</v>
      </c>
      <c r="F35" s="9" t="s">
        <v>109</v>
      </c>
      <c r="G35" s="6">
        <v>7</v>
      </c>
      <c r="H35" s="11">
        <f t="shared" si="0"/>
        <v>20.0852</v>
      </c>
      <c r="I35" s="11">
        <f t="shared" si="1"/>
        <v>293.2352</v>
      </c>
      <c r="J35" s="11">
        <f t="shared" si="2"/>
        <v>0.200253772165297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2.89829620786368</v>
      </c>
      <c r="P35" s="11">
        <f t="shared" si="5"/>
        <v>0.580394748477077</v>
      </c>
      <c r="Q35" s="15">
        <f t="shared" si="6"/>
        <v>0.07545131730202</v>
      </c>
      <c r="R35" s="11">
        <f t="shared" si="7"/>
        <v>0.129143083333333</v>
      </c>
      <c r="S35" s="16">
        <f t="shared" si="8"/>
        <v>0.584245902719169</v>
      </c>
      <c r="T35" s="3">
        <v>0.01</v>
      </c>
      <c r="U35" s="17">
        <f t="shared" si="9"/>
        <v>0.00584245902719169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0.0352924590271917</v>
      </c>
      <c r="AR35" s="24">
        <f t="shared" si="15"/>
        <v>99.3408333333333</v>
      </c>
      <c r="AS35" s="1">
        <f t="shared" si="16"/>
        <v>0.13</v>
      </c>
      <c r="AT35" s="2">
        <f t="shared" si="20"/>
        <v>1.275</v>
      </c>
      <c r="AU35" s="1">
        <f t="shared" si="17"/>
        <v>3893.48098276188</v>
      </c>
    </row>
    <row r="36" s="1" customFormat="1" spans="1:47">
      <c r="A36" s="6"/>
      <c r="B36" s="6"/>
      <c r="C36" s="9">
        <v>7</v>
      </c>
      <c r="D36" s="10">
        <v>23.3210322580645</v>
      </c>
      <c r="E36" s="12">
        <f t="shared" si="18"/>
        <v>20.0852</v>
      </c>
      <c r="F36" s="9" t="s">
        <v>109</v>
      </c>
      <c r="G36" s="6">
        <v>8</v>
      </c>
      <c r="H36" s="11">
        <f t="shared" si="0"/>
        <v>23.3210322580645</v>
      </c>
      <c r="I36" s="11">
        <f t="shared" si="1"/>
        <v>296.471032258064</v>
      </c>
      <c r="J36" s="11">
        <f t="shared" si="2"/>
        <v>0.287722971868645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3.31130979271993</v>
      </c>
      <c r="P36" s="11">
        <f t="shared" si="5"/>
        <v>0.952739894339125</v>
      </c>
      <c r="Q36" s="15">
        <f t="shared" si="6"/>
        <v>0.123856186264086</v>
      </c>
      <c r="R36" s="11">
        <f t="shared" si="7"/>
        <v>0.129143083333333</v>
      </c>
      <c r="S36" s="16">
        <f t="shared" si="8"/>
        <v>0.959061709440523</v>
      </c>
      <c r="T36" s="3">
        <v>0.01</v>
      </c>
      <c r="U36" s="17">
        <f t="shared" si="9"/>
        <v>0.00959061709440523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0.0390406170944052</v>
      </c>
      <c r="AR36" s="24">
        <f t="shared" si="15"/>
        <v>99.3408333333333</v>
      </c>
      <c r="AS36" s="1">
        <f t="shared" si="16"/>
        <v>0.13</v>
      </c>
      <c r="AT36" s="2">
        <f t="shared" si="20"/>
        <v>1.275</v>
      </c>
      <c r="AU36" s="1">
        <f t="shared" si="17"/>
        <v>4306.97957587033</v>
      </c>
    </row>
    <row r="37" s="1" customFormat="1" spans="1:47">
      <c r="A37" s="6"/>
      <c r="B37" s="6"/>
      <c r="C37" s="9">
        <v>8</v>
      </c>
      <c r="D37" s="10">
        <v>22.1183870967742</v>
      </c>
      <c r="E37" s="12">
        <f t="shared" si="18"/>
        <v>23.3210322580645</v>
      </c>
      <c r="F37" s="9" t="s">
        <v>109</v>
      </c>
      <c r="G37" s="6">
        <v>9</v>
      </c>
      <c r="H37" s="11">
        <f t="shared" si="0"/>
        <v>22.1183870967742</v>
      </c>
      <c r="I37" s="11">
        <f t="shared" si="1"/>
        <v>295.268387096774</v>
      </c>
      <c r="J37" s="11">
        <f t="shared" si="2"/>
        <v>0.251697898494792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3.35197823171414</v>
      </c>
      <c r="P37" s="11">
        <f t="shared" si="5"/>
        <v>0.843685876722737</v>
      </c>
      <c r="Q37" s="15">
        <f t="shared" si="6"/>
        <v>0.109679163973956</v>
      </c>
      <c r="R37" s="11">
        <f t="shared" si="7"/>
        <v>0.129143083333333</v>
      </c>
      <c r="S37" s="16">
        <f t="shared" si="8"/>
        <v>0.849284074245474</v>
      </c>
      <c r="T37" s="3">
        <v>0.01</v>
      </c>
      <c r="U37" s="17">
        <f t="shared" si="9"/>
        <v>0.00849284074245474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0.0379428407424547</v>
      </c>
      <c r="AR37" s="24">
        <f t="shared" si="15"/>
        <v>99.3408333333333</v>
      </c>
      <c r="AS37" s="1">
        <f t="shared" si="16"/>
        <v>0.13</v>
      </c>
      <c r="AT37" s="2">
        <f t="shared" si="20"/>
        <v>1.275</v>
      </c>
      <c r="AU37" s="1">
        <f t="shared" si="17"/>
        <v>4185.87236295689</v>
      </c>
    </row>
    <row r="38" s="1" customFormat="1" spans="1:47">
      <c r="A38" s="6"/>
      <c r="B38" s="6"/>
      <c r="C38" s="9">
        <v>9</v>
      </c>
      <c r="D38" s="10">
        <v>15.4018333333333</v>
      </c>
      <c r="E38" s="12">
        <f t="shared" si="18"/>
        <v>22.1183870967742</v>
      </c>
      <c r="F38" s="9" t="s">
        <v>109</v>
      </c>
      <c r="G38" s="6">
        <v>10</v>
      </c>
      <c r="H38" s="11">
        <f t="shared" si="0"/>
        <v>15.4018333333333</v>
      </c>
      <c r="I38" s="11">
        <f t="shared" si="1"/>
        <v>288.551833333333</v>
      </c>
      <c r="J38" s="11">
        <f t="shared" si="2"/>
        <v>0.116822233285606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3.50170068832474</v>
      </c>
      <c r="P38" s="11">
        <f t="shared" si="5"/>
        <v>0.409076494707838</v>
      </c>
      <c r="Q38" s="15">
        <f t="shared" si="6"/>
        <v>0.0531799443120189</v>
      </c>
      <c r="R38" s="11">
        <f t="shared" si="7"/>
        <v>0.129143083333333</v>
      </c>
      <c r="S38" s="16">
        <f t="shared" si="8"/>
        <v>0.411790882944582</v>
      </c>
      <c r="T38" s="3">
        <v>0.01</v>
      </c>
      <c r="U38" s="17">
        <f t="shared" si="9"/>
        <v>0.00411790882944582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0.0260179088294458</v>
      </c>
      <c r="AR38" s="24">
        <f t="shared" si="15"/>
        <v>99.3408333333333</v>
      </c>
      <c r="AS38" s="1">
        <f t="shared" si="16"/>
        <v>0.13</v>
      </c>
      <c r="AT38" s="2">
        <f t="shared" si="20"/>
        <v>1.275</v>
      </c>
      <c r="AU38" s="1">
        <f t="shared" si="17"/>
        <v>2870.30816301667</v>
      </c>
    </row>
    <row r="39" s="1" customFormat="1" spans="1:47">
      <c r="A39" s="6"/>
      <c r="B39" s="6"/>
      <c r="C39" s="9">
        <v>10</v>
      </c>
      <c r="D39" s="10">
        <v>6.72148387096774</v>
      </c>
      <c r="E39" s="12">
        <f t="shared" si="18"/>
        <v>15.4018333333333</v>
      </c>
      <c r="F39" s="9" t="s">
        <v>109</v>
      </c>
      <c r="G39" s="6">
        <v>11</v>
      </c>
      <c r="H39" s="11">
        <f t="shared" si="0"/>
        <v>6.72148387096774</v>
      </c>
      <c r="I39" s="11">
        <f t="shared" si="1"/>
        <v>279.871483870968</v>
      </c>
      <c r="J39" s="11">
        <f t="shared" si="2"/>
        <v>0.0410207523451368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2.93799298393605</v>
      </c>
      <c r="O39" s="11">
        <f t="shared" si="19"/>
        <v>1.14803954301418</v>
      </c>
      <c r="P39" s="11">
        <f t="shared" si="5"/>
        <v>0.0470934457764085</v>
      </c>
      <c r="Q39" s="15">
        <f t="shared" si="6"/>
        <v>0.00612214795093311</v>
      </c>
      <c r="R39" s="11">
        <f t="shared" si="7"/>
        <v>0.129143083333333</v>
      </c>
      <c r="S39" s="16">
        <f t="shared" si="8"/>
        <v>0.0474059298640962</v>
      </c>
      <c r="T39" s="3">
        <v>0.01</v>
      </c>
      <c r="U39" s="17">
        <f t="shared" si="9"/>
        <v>0.000474059298640962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0.022374059298641</v>
      </c>
      <c r="AR39" s="24">
        <f t="shared" si="15"/>
        <v>99.3408333333333</v>
      </c>
      <c r="AS39" s="1">
        <f t="shared" si="16"/>
        <v>0.13</v>
      </c>
      <c r="AT39" s="2">
        <f t="shared" si="20"/>
        <v>1.275</v>
      </c>
      <c r="AU39" s="1">
        <f t="shared" si="17"/>
        <v>2468.3169376021</v>
      </c>
    </row>
    <row r="40" s="1" customFormat="1" spans="1:48">
      <c r="A40" s="6"/>
      <c r="B40" s="6"/>
      <c r="C40" s="9">
        <v>11</v>
      </c>
      <c r="D40" s="10">
        <v>-1.9599</v>
      </c>
      <c r="E40" s="12">
        <f t="shared" si="18"/>
        <v>6.72148387096774</v>
      </c>
      <c r="F40" s="9" t="s">
        <v>111</v>
      </c>
      <c r="G40" s="6">
        <v>12</v>
      </c>
      <c r="H40" s="11">
        <f t="shared" si="0"/>
        <v>-1.9599</v>
      </c>
      <c r="I40" s="11">
        <f t="shared" si="1"/>
        <v>271.1901</v>
      </c>
      <c r="J40" s="11">
        <f t="shared" si="2"/>
        <v>0.0134686905831134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2.0943544305711</v>
      </c>
      <c r="P40" s="11">
        <f t="shared" si="5"/>
        <v>0.0282082117967349</v>
      </c>
      <c r="Q40" s="15">
        <f t="shared" si="6"/>
        <v>0.00366706753357554</v>
      </c>
      <c r="R40" s="11">
        <f t="shared" si="7"/>
        <v>0.129143083333333</v>
      </c>
      <c r="S40" s="16">
        <f t="shared" si="8"/>
        <v>0.0283953847075992</v>
      </c>
      <c r="T40" s="3">
        <v>0.01</v>
      </c>
      <c r="U40" s="17">
        <f t="shared" si="9"/>
        <v>0.000283953847075992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0.022183953847076</v>
      </c>
      <c r="AR40" s="24">
        <f t="shared" si="15"/>
        <v>99.3408333333333</v>
      </c>
      <c r="AS40" s="1">
        <f t="shared" si="16"/>
        <v>0.13</v>
      </c>
      <c r="AT40" s="2">
        <f t="shared" si="20"/>
        <v>1.275</v>
      </c>
      <c r="AU40" s="1">
        <f t="shared" si="17"/>
        <v>2447.34441313682</v>
      </c>
      <c r="AV40" s="1">
        <f>SUM(AU29:AU40)</f>
        <v>36745.3250448355</v>
      </c>
    </row>
    <row r="41" s="1" customFormat="1" spans="1:46">
      <c r="A41" s="6"/>
      <c r="B41" s="6"/>
      <c r="C41" s="9">
        <v>12</v>
      </c>
      <c r="D41" s="10">
        <v>-12.9706774193548</v>
      </c>
      <c r="E41" s="12">
        <f t="shared" si="18"/>
        <v>-1.9599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29">
        <v>-12.77</v>
      </c>
      <c r="E44" s="9"/>
      <c r="F44" s="9"/>
      <c r="G44" s="6">
        <v>1</v>
      </c>
      <c r="H44" s="11">
        <f t="shared" ref="H44:H55" si="21">E45</f>
        <v>-12.77</v>
      </c>
      <c r="I44" s="11">
        <f t="shared" ref="I44:I55" si="22">H44+273.15</f>
        <v>260.38</v>
      </c>
      <c r="J44" s="11">
        <f t="shared" ref="J44:J55" si="23">EXP(($C$18*(I44-$C$16))/($C$19*I44*$C$16))</f>
        <v>0.00303362357525746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0.00194510887606216</v>
      </c>
      <c r="Q44" s="15">
        <f t="shared" ref="Q44:Q55" si="27">P44*$B$46</f>
        <v>0.000350119597691188</v>
      </c>
      <c r="R44" s="11">
        <f t="shared" ref="R44:R55" si="28">L44*$B$46</f>
        <v>0.115413</v>
      </c>
      <c r="S44" s="16">
        <f t="shared" ref="S44:S55" si="29">Q44/R44</f>
        <v>0.00303362357525745</v>
      </c>
      <c r="T44" s="3">
        <v>0.01</v>
      </c>
      <c r="U44" s="17">
        <f t="shared" ref="U44:U55" si="30">S44*T44</f>
        <v>3.03362357525745e-5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0.0191303362357526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47.9083333333333</v>
      </c>
      <c r="AU44" s="1">
        <f t="shared" ref="AU44:AU55" si="38">AT44*10000*AS44*0.67*AR44*AQ44</f>
        <v>70870.1249774062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-12.8312580645161</v>
      </c>
      <c r="E45" s="12">
        <f t="shared" ref="E45:E56" si="39">D44</f>
        <v>-12.77</v>
      </c>
      <c r="F45" s="9" t="s">
        <v>109</v>
      </c>
      <c r="G45" s="6">
        <v>2</v>
      </c>
      <c r="H45" s="11">
        <f t="shared" si="21"/>
        <v>-12.8312580645161</v>
      </c>
      <c r="I45" s="11">
        <f t="shared" si="22"/>
        <v>260.318741935484</v>
      </c>
      <c r="J45" s="11">
        <f t="shared" si="23"/>
        <v>0.00300704582319302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1.2804215577906</v>
      </c>
      <c r="P45" s="11">
        <f t="shared" si="26"/>
        <v>0.00385028629728053</v>
      </c>
      <c r="Q45" s="15">
        <f t="shared" si="27"/>
        <v>0.000693051533510495</v>
      </c>
      <c r="R45" s="11">
        <f t="shared" si="28"/>
        <v>0.115413</v>
      </c>
      <c r="S45" s="16">
        <f t="shared" si="29"/>
        <v>0.00600496940128491</v>
      </c>
      <c r="T45" s="3">
        <v>0.01</v>
      </c>
      <c r="U45" s="17">
        <f t="shared" si="30"/>
        <v>6.00496940128491e-5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0.0191600496940128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47.9083333333333</v>
      </c>
      <c r="AU45" s="1">
        <f t="shared" si="38"/>
        <v>70980.2012706018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-8.63441379310345</v>
      </c>
      <c r="E46" s="12">
        <f t="shared" si="39"/>
        <v>-12.8312580645161</v>
      </c>
      <c r="F46" s="9" t="s">
        <v>109</v>
      </c>
      <c r="G46" s="6">
        <v>3</v>
      </c>
      <c r="H46" s="11">
        <f t="shared" si="21"/>
        <v>-8.63441379310345</v>
      </c>
      <c r="I46" s="11">
        <f t="shared" si="22"/>
        <v>264.515586206897</v>
      </c>
      <c r="J46" s="11">
        <f t="shared" si="23"/>
        <v>0.00544340677533914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1.91775460482666</v>
      </c>
      <c r="P46" s="11">
        <f t="shared" si="26"/>
        <v>0.0104391184093512</v>
      </c>
      <c r="Q46" s="15">
        <f t="shared" si="27"/>
        <v>0.00187904131368322</v>
      </c>
      <c r="R46" s="11">
        <f t="shared" si="28"/>
        <v>0.115413</v>
      </c>
      <c r="S46" s="16">
        <f t="shared" si="29"/>
        <v>0.0162810195877694</v>
      </c>
      <c r="T46" s="3">
        <v>0.01</v>
      </c>
      <c r="U46" s="17">
        <f t="shared" si="30"/>
        <v>0.000162810195877694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0.0192628101958777</v>
      </c>
      <c r="AR46" s="24">
        <f t="shared" si="36"/>
        <v>64.1183333333333</v>
      </c>
      <c r="AS46" s="1">
        <f t="shared" si="37"/>
        <v>0.18</v>
      </c>
      <c r="AT46" s="2">
        <f t="shared" si="41"/>
        <v>47.9083333333333</v>
      </c>
      <c r="AU46" s="1">
        <f t="shared" si="38"/>
        <v>71360.8871885153</v>
      </c>
    </row>
    <row r="47" s="1" customFormat="1" spans="1:47">
      <c r="A47" s="6"/>
      <c r="B47" s="6"/>
      <c r="C47" s="9">
        <v>3</v>
      </c>
      <c r="D47" s="10">
        <v>0.033645161290323</v>
      </c>
      <c r="E47" s="12">
        <f t="shared" si="39"/>
        <v>-8.63441379310345</v>
      </c>
      <c r="F47" s="9" t="s">
        <v>109</v>
      </c>
      <c r="G47" s="6">
        <v>4</v>
      </c>
      <c r="H47" s="11">
        <f t="shared" si="21"/>
        <v>0.033645161290323</v>
      </c>
      <c r="I47" s="11">
        <f t="shared" si="22"/>
        <v>273.18364516129</v>
      </c>
      <c r="J47" s="11">
        <f t="shared" si="23"/>
        <v>0.0175030478787047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2.54849881975064</v>
      </c>
      <c r="P47" s="11">
        <f t="shared" si="26"/>
        <v>0.0446064968609178</v>
      </c>
      <c r="Q47" s="15">
        <f t="shared" si="27"/>
        <v>0.00802916943496521</v>
      </c>
      <c r="R47" s="11">
        <f t="shared" si="28"/>
        <v>0.115413</v>
      </c>
      <c r="S47" s="16">
        <f t="shared" si="29"/>
        <v>0.0695690211238353</v>
      </c>
      <c r="T47" s="3">
        <v>0.01</v>
      </c>
      <c r="U47" s="17">
        <f t="shared" si="30"/>
        <v>0.000695690211238353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0.0197956902112384</v>
      </c>
      <c r="AR47" s="24">
        <f t="shared" si="36"/>
        <v>64.1183333333333</v>
      </c>
      <c r="AS47" s="1">
        <f t="shared" si="37"/>
        <v>0.18</v>
      </c>
      <c r="AT47" s="2">
        <f t="shared" si="41"/>
        <v>47.9083333333333</v>
      </c>
      <c r="AU47" s="1">
        <f t="shared" si="38"/>
        <v>73334.9911886318</v>
      </c>
    </row>
    <row r="48" s="1" customFormat="1" spans="1:47">
      <c r="A48" s="6"/>
      <c r="B48" s="6"/>
      <c r="C48" s="9">
        <v>4</v>
      </c>
      <c r="D48" s="10">
        <v>6.72763333333333</v>
      </c>
      <c r="E48" s="12">
        <f t="shared" si="39"/>
        <v>0.033645161290323</v>
      </c>
      <c r="F48" s="9" t="s">
        <v>109</v>
      </c>
      <c r="G48" s="6">
        <v>5</v>
      </c>
      <c r="H48" s="11">
        <f t="shared" si="21"/>
        <v>6.72763333333333</v>
      </c>
      <c r="I48" s="11">
        <f t="shared" si="22"/>
        <v>279.877633333333</v>
      </c>
      <c r="J48" s="11">
        <f t="shared" si="23"/>
        <v>0.0410521209851734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2.37869770674523</v>
      </c>
      <c r="O48" s="11">
        <f t="shared" si="40"/>
        <v>0.766377949477819</v>
      </c>
      <c r="P48" s="11">
        <f t="shared" si="26"/>
        <v>0.0314614403023325</v>
      </c>
      <c r="Q48" s="15">
        <f t="shared" si="27"/>
        <v>0.00566305925441985</v>
      </c>
      <c r="R48" s="11">
        <f t="shared" si="28"/>
        <v>0.115413</v>
      </c>
      <c r="S48" s="16">
        <f t="shared" si="29"/>
        <v>0.0490677761986938</v>
      </c>
      <c r="T48" s="3">
        <v>0.01</v>
      </c>
      <c r="U48" s="17">
        <f t="shared" si="30"/>
        <v>0.000490677761986938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0.0285406777619869</v>
      </c>
      <c r="AR48" s="24">
        <f t="shared" si="36"/>
        <v>64.1183333333333</v>
      </c>
      <c r="AS48" s="1">
        <f t="shared" si="37"/>
        <v>0.18</v>
      </c>
      <c r="AT48" s="2">
        <f t="shared" si="41"/>
        <v>47.9083333333333</v>
      </c>
      <c r="AU48" s="1">
        <f t="shared" si="38"/>
        <v>105731.617834908</v>
      </c>
    </row>
    <row r="49" s="1" customFormat="1" spans="1:47">
      <c r="A49" s="6"/>
      <c r="B49" s="6"/>
      <c r="C49" s="9">
        <v>5</v>
      </c>
      <c r="D49" s="10">
        <v>14.6163225806452</v>
      </c>
      <c r="E49" s="12">
        <f t="shared" si="39"/>
        <v>6.72763333333333</v>
      </c>
      <c r="F49" s="9" t="s">
        <v>111</v>
      </c>
      <c r="G49" s="6">
        <v>6</v>
      </c>
      <c r="H49" s="11">
        <f t="shared" si="21"/>
        <v>14.6163225806452</v>
      </c>
      <c r="I49" s="11">
        <f t="shared" si="22"/>
        <v>287.766322580645</v>
      </c>
      <c r="J49" s="11">
        <f t="shared" si="23"/>
        <v>0.106542500993517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1.37609984250882</v>
      </c>
      <c r="P49" s="11">
        <f t="shared" si="26"/>
        <v>0.146613118837674</v>
      </c>
      <c r="Q49" s="15">
        <f t="shared" si="27"/>
        <v>0.0263903613907813</v>
      </c>
      <c r="R49" s="11">
        <f t="shared" si="28"/>
        <v>0.115413</v>
      </c>
      <c r="S49" s="16">
        <f t="shared" si="29"/>
        <v>0.228660214973888</v>
      </c>
      <c r="T49" s="3">
        <v>0.01</v>
      </c>
      <c r="U49" s="17">
        <f t="shared" si="30"/>
        <v>0.00228660214973888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0.0303366021497389</v>
      </c>
      <c r="AR49" s="24">
        <f t="shared" si="36"/>
        <v>64.1183333333333</v>
      </c>
      <c r="AS49" s="1">
        <f t="shared" si="37"/>
        <v>0.18</v>
      </c>
      <c r="AT49" s="2">
        <f t="shared" si="41"/>
        <v>47.9083333333333</v>
      </c>
      <c r="AU49" s="1">
        <f t="shared" si="38"/>
        <v>112384.7881839</v>
      </c>
    </row>
    <row r="50" s="1" customFormat="1" spans="1:47">
      <c r="A50" s="6"/>
      <c r="B50" s="6"/>
      <c r="C50" s="9">
        <v>6</v>
      </c>
      <c r="D50" s="10">
        <v>20.0852</v>
      </c>
      <c r="E50" s="12">
        <f t="shared" si="39"/>
        <v>14.6163225806452</v>
      </c>
      <c r="F50" s="9" t="s">
        <v>109</v>
      </c>
      <c r="G50" s="6">
        <v>7</v>
      </c>
      <c r="H50" s="11">
        <f t="shared" si="21"/>
        <v>20.0852</v>
      </c>
      <c r="I50" s="11">
        <f t="shared" si="22"/>
        <v>293.2352</v>
      </c>
      <c r="J50" s="11">
        <f t="shared" si="23"/>
        <v>0.200253772165297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1.87067005700448</v>
      </c>
      <c r="P50" s="11">
        <f t="shared" si="26"/>
        <v>0.374608735391818</v>
      </c>
      <c r="Q50" s="15">
        <f t="shared" si="27"/>
        <v>0.0674295723705273</v>
      </c>
      <c r="R50" s="11">
        <f t="shared" si="28"/>
        <v>0.115413</v>
      </c>
      <c r="S50" s="16">
        <f t="shared" si="29"/>
        <v>0.584245902719167</v>
      </c>
      <c r="T50" s="3">
        <v>0.01</v>
      </c>
      <c r="U50" s="17">
        <f t="shared" si="30"/>
        <v>0.00584245902719167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0.0338924590271917</v>
      </c>
      <c r="AR50" s="24">
        <f t="shared" si="36"/>
        <v>64.1183333333333</v>
      </c>
      <c r="AS50" s="1">
        <f t="shared" si="37"/>
        <v>0.18</v>
      </c>
      <c r="AT50" s="2">
        <f t="shared" si="41"/>
        <v>47.9083333333333</v>
      </c>
      <c r="AU50" s="1">
        <f t="shared" si="38"/>
        <v>125557.793519576</v>
      </c>
    </row>
    <row r="51" s="1" customFormat="1" spans="1:47">
      <c r="A51" s="6"/>
      <c r="B51" s="6"/>
      <c r="C51" s="9">
        <v>7</v>
      </c>
      <c r="D51" s="10">
        <v>23.3210322580645</v>
      </c>
      <c r="E51" s="12">
        <f t="shared" si="39"/>
        <v>20.0852</v>
      </c>
      <c r="F51" s="9" t="s">
        <v>109</v>
      </c>
      <c r="G51" s="6">
        <v>8</v>
      </c>
      <c r="H51" s="11">
        <f t="shared" si="21"/>
        <v>23.3210322580645</v>
      </c>
      <c r="I51" s="11">
        <f t="shared" si="22"/>
        <v>296.471032258064</v>
      </c>
      <c r="J51" s="11">
        <f t="shared" si="23"/>
        <v>0.287722971868645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2.13724465494599</v>
      </c>
      <c r="P51" s="11">
        <f t="shared" si="26"/>
        <v>0.614934383731438</v>
      </c>
      <c r="Q51" s="15">
        <f t="shared" si="27"/>
        <v>0.110688189071659</v>
      </c>
      <c r="R51" s="11">
        <f t="shared" si="28"/>
        <v>0.115413</v>
      </c>
      <c r="S51" s="16">
        <f t="shared" si="29"/>
        <v>0.95906170944052</v>
      </c>
      <c r="T51" s="3">
        <v>0.01</v>
      </c>
      <c r="U51" s="17">
        <f t="shared" si="30"/>
        <v>0.0095906170944052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0.0376406170944052</v>
      </c>
      <c r="AR51" s="24">
        <f t="shared" si="36"/>
        <v>64.1183333333333</v>
      </c>
      <c r="AS51" s="1">
        <f t="shared" si="37"/>
        <v>0.18</v>
      </c>
      <c r="AT51" s="2">
        <f t="shared" si="41"/>
        <v>47.9083333333333</v>
      </c>
      <c r="AU51" s="1">
        <f t="shared" si="38"/>
        <v>139443.196650236</v>
      </c>
    </row>
    <row r="52" s="1" customFormat="1" spans="1:47">
      <c r="A52" s="6"/>
      <c r="B52" s="6"/>
      <c r="C52" s="9">
        <v>8</v>
      </c>
      <c r="D52" s="10">
        <v>22.1183870967742</v>
      </c>
      <c r="E52" s="12">
        <f t="shared" si="39"/>
        <v>23.3210322580645</v>
      </c>
      <c r="F52" s="9" t="s">
        <v>109</v>
      </c>
      <c r="G52" s="6">
        <v>9</v>
      </c>
      <c r="H52" s="11">
        <f t="shared" si="21"/>
        <v>22.1183870967742</v>
      </c>
      <c r="I52" s="11">
        <f t="shared" si="22"/>
        <v>295.268387096774</v>
      </c>
      <c r="J52" s="11">
        <f t="shared" si="23"/>
        <v>0.251697898494792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2.16349360454789</v>
      </c>
      <c r="P52" s="11">
        <f t="shared" si="26"/>
        <v>0.544546793671626</v>
      </c>
      <c r="Q52" s="15">
        <f t="shared" si="27"/>
        <v>0.0980184228608927</v>
      </c>
      <c r="R52" s="11">
        <f t="shared" si="28"/>
        <v>0.115413</v>
      </c>
      <c r="S52" s="16">
        <f t="shared" si="29"/>
        <v>0.849284074245472</v>
      </c>
      <c r="T52" s="3">
        <v>0.01</v>
      </c>
      <c r="U52" s="17">
        <f t="shared" si="30"/>
        <v>0.00849284074245472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0.0365428407424547</v>
      </c>
      <c r="AR52" s="24">
        <f t="shared" si="36"/>
        <v>64.1183333333333</v>
      </c>
      <c r="AS52" s="1">
        <f t="shared" si="37"/>
        <v>0.18</v>
      </c>
      <c r="AT52" s="2">
        <f t="shared" si="41"/>
        <v>47.9083333333333</v>
      </c>
      <c r="AU52" s="1">
        <f t="shared" si="38"/>
        <v>135376.381184935</v>
      </c>
    </row>
    <row r="53" s="1" customFormat="1" spans="1:47">
      <c r="A53" s="6"/>
      <c r="B53" s="6"/>
      <c r="C53" s="9">
        <v>9</v>
      </c>
      <c r="D53" s="10">
        <v>15.4018333333333</v>
      </c>
      <c r="E53" s="12">
        <f t="shared" si="39"/>
        <v>22.1183870967742</v>
      </c>
      <c r="F53" s="9" t="s">
        <v>109</v>
      </c>
      <c r="G53" s="6">
        <v>10</v>
      </c>
      <c r="H53" s="11">
        <f t="shared" si="21"/>
        <v>15.4018333333333</v>
      </c>
      <c r="I53" s="11">
        <f t="shared" si="22"/>
        <v>288.551833333333</v>
      </c>
      <c r="J53" s="11">
        <f t="shared" si="23"/>
        <v>0.116822233285606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2.2601301442096</v>
      </c>
      <c r="P53" s="11">
        <f t="shared" si="26"/>
        <v>0.264033450962683</v>
      </c>
      <c r="Q53" s="15">
        <f t="shared" si="27"/>
        <v>0.0475260211732829</v>
      </c>
      <c r="R53" s="11">
        <f t="shared" si="28"/>
        <v>0.115413</v>
      </c>
      <c r="S53" s="16">
        <f t="shared" si="29"/>
        <v>0.411790882944581</v>
      </c>
      <c r="T53" s="3">
        <v>0.01</v>
      </c>
      <c r="U53" s="17">
        <f t="shared" si="30"/>
        <v>0.00411790882944581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0.0232179088294458</v>
      </c>
      <c r="AR53" s="24">
        <f t="shared" si="36"/>
        <v>64.1183333333333</v>
      </c>
      <c r="AS53" s="1">
        <f t="shared" si="37"/>
        <v>0.18</v>
      </c>
      <c r="AT53" s="2">
        <f t="shared" si="41"/>
        <v>47.9083333333333</v>
      </c>
      <c r="AU53" s="1">
        <f t="shared" si="38"/>
        <v>86012.9210578988</v>
      </c>
    </row>
    <row r="54" s="1" customFormat="1" spans="1:47">
      <c r="A54" s="6"/>
      <c r="B54" s="6"/>
      <c r="C54" s="9">
        <v>10</v>
      </c>
      <c r="D54" s="10">
        <v>6.72148387096774</v>
      </c>
      <c r="E54" s="12">
        <f t="shared" si="39"/>
        <v>15.4018333333333</v>
      </c>
      <c r="F54" s="9" t="s">
        <v>109</v>
      </c>
      <c r="G54" s="6">
        <v>11</v>
      </c>
      <c r="H54" s="11">
        <f t="shared" si="21"/>
        <v>6.72148387096774</v>
      </c>
      <c r="I54" s="11">
        <f t="shared" si="22"/>
        <v>279.871483870968</v>
      </c>
      <c r="J54" s="11">
        <f t="shared" si="23"/>
        <v>0.0410207523451368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1.89629185858457</v>
      </c>
      <c r="O54" s="11">
        <f t="shared" si="40"/>
        <v>0.740988167995679</v>
      </c>
      <c r="P54" s="11">
        <f t="shared" si="26"/>
        <v>0.0303958921300273</v>
      </c>
      <c r="Q54" s="15">
        <f t="shared" si="27"/>
        <v>0.00547126058340492</v>
      </c>
      <c r="R54" s="11">
        <f t="shared" si="28"/>
        <v>0.115413</v>
      </c>
      <c r="S54" s="16">
        <f t="shared" si="29"/>
        <v>0.0474059298640961</v>
      </c>
      <c r="T54" s="3">
        <v>0.01</v>
      </c>
      <c r="U54" s="17">
        <f t="shared" si="30"/>
        <v>0.000474059298640961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0.019574059298641</v>
      </c>
      <c r="AR54" s="24">
        <f t="shared" si="36"/>
        <v>64.1183333333333</v>
      </c>
      <c r="AS54" s="1">
        <f t="shared" si="37"/>
        <v>0.18</v>
      </c>
      <c r="AT54" s="2">
        <f t="shared" si="41"/>
        <v>47.9083333333333</v>
      </c>
      <c r="AU54" s="1">
        <f t="shared" si="38"/>
        <v>72513.938684323</v>
      </c>
    </row>
    <row r="55" s="1" customFormat="1" spans="1:48">
      <c r="A55" s="6"/>
      <c r="B55" s="6"/>
      <c r="C55" s="9">
        <v>11</v>
      </c>
      <c r="D55" s="10">
        <v>-1.9599</v>
      </c>
      <c r="E55" s="12">
        <f t="shared" si="39"/>
        <v>6.72148387096774</v>
      </c>
      <c r="F55" s="9" t="s">
        <v>111</v>
      </c>
      <c r="G55" s="6">
        <v>12</v>
      </c>
      <c r="H55" s="11">
        <f t="shared" si="21"/>
        <v>-1.9599</v>
      </c>
      <c r="I55" s="11">
        <f t="shared" si="22"/>
        <v>271.1901</v>
      </c>
      <c r="J55" s="11">
        <f t="shared" si="23"/>
        <v>0.0134686905831134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1.35177560919898</v>
      </c>
      <c r="P55" s="11">
        <f t="shared" si="26"/>
        <v>0.0182066474181008</v>
      </c>
      <c r="Q55" s="15">
        <f t="shared" si="27"/>
        <v>0.00327719653525814</v>
      </c>
      <c r="R55" s="11">
        <f t="shared" si="28"/>
        <v>0.115413</v>
      </c>
      <c r="S55" s="16">
        <f t="shared" si="29"/>
        <v>0.0283953847075992</v>
      </c>
      <c r="T55" s="3">
        <v>0.01</v>
      </c>
      <c r="U55" s="17">
        <f t="shared" si="30"/>
        <v>0.000283953847075992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0.019383953847076</v>
      </c>
      <c r="AR55" s="24">
        <f t="shared" si="36"/>
        <v>64.1183333333333</v>
      </c>
      <c r="AS55" s="1">
        <f t="shared" si="37"/>
        <v>0.18</v>
      </c>
      <c r="AT55" s="2">
        <f t="shared" si="41"/>
        <v>47.9083333333333</v>
      </c>
      <c r="AU55" s="1">
        <f t="shared" si="38"/>
        <v>71809.6752074419</v>
      </c>
      <c r="AV55" s="1">
        <f>SUM(AU44:AU55)</f>
        <v>1135376.51694838</v>
      </c>
    </row>
    <row r="56" s="1" customFormat="1" spans="1:46">
      <c r="A56" s="6"/>
      <c r="B56" s="6"/>
      <c r="C56" s="9">
        <v>12</v>
      </c>
      <c r="D56" s="10">
        <v>-12.9706774193548</v>
      </c>
      <c r="E56" s="12">
        <f t="shared" si="39"/>
        <v>-1.9599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-12.77</v>
      </c>
      <c r="E60" s="9"/>
      <c r="F60" s="9"/>
      <c r="G60" s="6">
        <v>1</v>
      </c>
      <c r="H60" s="11">
        <f t="shared" ref="H60:H71" si="42">E61</f>
        <v>-12.77</v>
      </c>
      <c r="I60" s="11">
        <f t="shared" ref="I60:I71" si="43">H60+273.15</f>
        <v>260.38</v>
      </c>
      <c r="J60" s="11">
        <f t="shared" ref="J60:J71" si="44">EXP(($C$18*(I60-$C$16))/($C$19*I60*$C$16))</f>
        <v>0.00303362357525746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0.00418549044678271</v>
      </c>
      <c r="Q60" s="15">
        <f t="shared" ref="Q60:Q71" si="48">P60*$B$62</f>
        <v>0.000418549044678271</v>
      </c>
      <c r="R60" s="11">
        <f t="shared" ref="R60:R71" si="49">L60*$B$62</f>
        <v>0.13797</v>
      </c>
      <c r="S60" s="16">
        <f t="shared" ref="S60:S71" si="50">Q60/R60</f>
        <v>0.00303362357525746</v>
      </c>
      <c r="T60" s="3">
        <v>0.01</v>
      </c>
      <c r="U60" s="17">
        <f t="shared" ref="U60:U71" si="51">S60*T60</f>
        <v>3.03362357525746e-5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0.0123303362357526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-12.8312580645161</v>
      </c>
      <c r="E61" s="12">
        <f t="shared" ref="E61:E72" si="60">D60</f>
        <v>-12.77</v>
      </c>
      <c r="F61" s="9" t="s">
        <v>109</v>
      </c>
      <c r="G61" s="6">
        <v>2</v>
      </c>
      <c r="H61" s="11">
        <f t="shared" si="42"/>
        <v>-12.8312580645161</v>
      </c>
      <c r="I61" s="11">
        <f t="shared" si="43"/>
        <v>260.318741935484</v>
      </c>
      <c r="J61" s="11">
        <f t="shared" si="44"/>
        <v>0.00300704582319302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2.75521450955322</v>
      </c>
      <c r="P61" s="11">
        <f t="shared" si="47"/>
        <v>0.0082850562829528</v>
      </c>
      <c r="Q61" s="15">
        <f t="shared" si="48"/>
        <v>0.00082850562829528</v>
      </c>
      <c r="R61" s="11">
        <f t="shared" si="49"/>
        <v>0.13797</v>
      </c>
      <c r="S61" s="16">
        <f t="shared" si="50"/>
        <v>0.00600496940128491</v>
      </c>
      <c r="T61" s="3">
        <v>0.01</v>
      </c>
      <c r="U61" s="17">
        <f t="shared" si="51"/>
        <v>6.00496940128491e-5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0.0123600496940128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-8.63441379310345</v>
      </c>
      <c r="E62" s="12">
        <f t="shared" si="60"/>
        <v>-12.8312580645161</v>
      </c>
      <c r="F62" s="9" t="s">
        <v>109</v>
      </c>
      <c r="G62" s="6">
        <v>3</v>
      </c>
      <c r="H62" s="11">
        <f t="shared" si="42"/>
        <v>-8.63441379310345</v>
      </c>
      <c r="I62" s="11">
        <f t="shared" si="43"/>
        <v>264.515586206897</v>
      </c>
      <c r="J62" s="11">
        <f t="shared" si="44"/>
        <v>0.00544340677533914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4.12662945327026</v>
      </c>
      <c r="P62" s="11">
        <f t="shared" si="47"/>
        <v>0.0224629227252454</v>
      </c>
      <c r="Q62" s="15">
        <f t="shared" si="48"/>
        <v>0.00224629227252454</v>
      </c>
      <c r="R62" s="11">
        <f t="shared" si="49"/>
        <v>0.13797</v>
      </c>
      <c r="S62" s="16">
        <f t="shared" si="50"/>
        <v>0.0162810195877694</v>
      </c>
      <c r="T62" s="3">
        <v>0.01</v>
      </c>
      <c r="U62" s="17">
        <f t="shared" si="51"/>
        <v>0.000162810195877694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0.0124628101958777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0.033645161290323</v>
      </c>
      <c r="E63" s="12">
        <f t="shared" si="60"/>
        <v>-8.63441379310345</v>
      </c>
      <c r="F63" s="9" t="s">
        <v>109</v>
      </c>
      <c r="G63" s="6">
        <v>4</v>
      </c>
      <c r="H63" s="11">
        <f t="shared" si="42"/>
        <v>0.033645161290323</v>
      </c>
      <c r="I63" s="11">
        <f t="shared" si="43"/>
        <v>273.18364516129</v>
      </c>
      <c r="J63" s="11">
        <f t="shared" si="44"/>
        <v>0.0175030478787047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5.48386653054502</v>
      </c>
      <c r="P63" s="11">
        <f t="shared" si="47"/>
        <v>0.0959843784445556</v>
      </c>
      <c r="Q63" s="15">
        <f t="shared" si="48"/>
        <v>0.00959843784445556</v>
      </c>
      <c r="R63" s="11">
        <f t="shared" si="49"/>
        <v>0.13797</v>
      </c>
      <c r="S63" s="16">
        <f t="shared" si="50"/>
        <v>0.0695690211238354</v>
      </c>
      <c r="T63" s="3">
        <v>0.01</v>
      </c>
      <c r="U63" s="17">
        <f t="shared" si="51"/>
        <v>0.000695690211238354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0.0129956902112384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6.72763333333333</v>
      </c>
      <c r="E64" s="12">
        <f t="shared" si="60"/>
        <v>0.033645161290323</v>
      </c>
      <c r="F64" s="9" t="s">
        <v>109</v>
      </c>
      <c r="G64" s="6">
        <v>5</v>
      </c>
      <c r="H64" s="11">
        <f t="shared" si="42"/>
        <v>6.72763333333333</v>
      </c>
      <c r="I64" s="11">
        <f t="shared" si="43"/>
        <v>279.877633333333</v>
      </c>
      <c r="J64" s="11">
        <f t="shared" si="44"/>
        <v>0.0410521209851734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5.11848804449544</v>
      </c>
      <c r="O64" s="11">
        <f t="shared" si="61"/>
        <v>1.64909410760502</v>
      </c>
      <c r="P64" s="11">
        <f t="shared" si="47"/>
        <v>0.0676988108213379</v>
      </c>
      <c r="Q64" s="15">
        <f t="shared" si="48"/>
        <v>0.00676988108213379</v>
      </c>
      <c r="R64" s="11">
        <f t="shared" si="49"/>
        <v>0.13797</v>
      </c>
      <c r="S64" s="16">
        <f t="shared" si="50"/>
        <v>0.0490677761986939</v>
      </c>
      <c r="T64" s="3">
        <v>0.01</v>
      </c>
      <c r="U64" s="17">
        <f t="shared" si="51"/>
        <v>0.000490677761986939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0.0185406777619869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14.6163225806452</v>
      </c>
      <c r="E65" s="12">
        <f t="shared" si="60"/>
        <v>6.72763333333333</v>
      </c>
      <c r="F65" s="9" t="s">
        <v>111</v>
      </c>
      <c r="G65" s="6">
        <v>6</v>
      </c>
      <c r="H65" s="11">
        <f t="shared" si="42"/>
        <v>14.6163225806452</v>
      </c>
      <c r="I65" s="11">
        <f t="shared" si="43"/>
        <v>287.766322580645</v>
      </c>
      <c r="J65" s="11">
        <f t="shared" si="44"/>
        <v>0.106542500993517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2.96109529678368</v>
      </c>
      <c r="P65" s="11">
        <f t="shared" si="47"/>
        <v>0.315482498599473</v>
      </c>
      <c r="Q65" s="15">
        <f t="shared" si="48"/>
        <v>0.0315482498599473</v>
      </c>
      <c r="R65" s="11">
        <f t="shared" si="49"/>
        <v>0.13797</v>
      </c>
      <c r="S65" s="16">
        <f t="shared" si="50"/>
        <v>0.228660214973888</v>
      </c>
      <c r="T65" s="3">
        <v>0.01</v>
      </c>
      <c r="U65" s="17">
        <f t="shared" si="51"/>
        <v>0.00228660214973888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0.0203366021497389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20.0852</v>
      </c>
      <c r="E66" s="12">
        <f t="shared" si="60"/>
        <v>14.6163225806452</v>
      </c>
      <c r="F66" s="9" t="s">
        <v>109</v>
      </c>
      <c r="G66" s="6">
        <v>7</v>
      </c>
      <c r="H66" s="11">
        <f t="shared" si="42"/>
        <v>20.0852</v>
      </c>
      <c r="I66" s="11">
        <f t="shared" si="43"/>
        <v>293.2352</v>
      </c>
      <c r="J66" s="11">
        <f t="shared" si="44"/>
        <v>0.200253772165297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4.02531279818421</v>
      </c>
      <c r="P66" s="11">
        <f t="shared" si="47"/>
        <v>0.806084071981636</v>
      </c>
      <c r="Q66" s="15">
        <f t="shared" si="48"/>
        <v>0.0806084071981636</v>
      </c>
      <c r="R66" s="11">
        <f t="shared" si="49"/>
        <v>0.13797</v>
      </c>
      <c r="S66" s="16">
        <f t="shared" si="50"/>
        <v>0.584245902719168</v>
      </c>
      <c r="T66" s="3">
        <v>0.01</v>
      </c>
      <c r="U66" s="17">
        <f t="shared" si="51"/>
        <v>0.00584245902719168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0.0238924590271917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23.3210322580645</v>
      </c>
      <c r="E67" s="12">
        <f t="shared" si="60"/>
        <v>20.0852</v>
      </c>
      <c r="F67" s="9" t="s">
        <v>109</v>
      </c>
      <c r="G67" s="6">
        <v>8</v>
      </c>
      <c r="H67" s="11">
        <f t="shared" si="42"/>
        <v>23.3210322580645</v>
      </c>
      <c r="I67" s="11">
        <f t="shared" si="43"/>
        <v>296.471032258064</v>
      </c>
      <c r="J67" s="11">
        <f t="shared" si="44"/>
        <v>0.287722971868645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4.59892872620258</v>
      </c>
      <c r="P67" s="11">
        <f t="shared" si="47"/>
        <v>1.32321744051509</v>
      </c>
      <c r="Q67" s="15">
        <f t="shared" si="48"/>
        <v>0.132321744051509</v>
      </c>
      <c r="R67" s="11">
        <f t="shared" si="49"/>
        <v>0.13797</v>
      </c>
      <c r="S67" s="16">
        <f t="shared" si="50"/>
        <v>0.95906170944052</v>
      </c>
      <c r="T67" s="3">
        <v>0.01</v>
      </c>
      <c r="U67" s="17">
        <f t="shared" si="51"/>
        <v>0.00959061709440521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0.0276406170944052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22.1183870967742</v>
      </c>
      <c r="E68" s="12">
        <f t="shared" si="60"/>
        <v>23.3210322580645</v>
      </c>
      <c r="F68" s="9" t="s">
        <v>109</v>
      </c>
      <c r="G68" s="6">
        <v>9</v>
      </c>
      <c r="H68" s="11">
        <f t="shared" si="42"/>
        <v>22.1183870967742</v>
      </c>
      <c r="I68" s="11">
        <f t="shared" si="43"/>
        <v>295.268387096774</v>
      </c>
      <c r="J68" s="11">
        <f t="shared" si="44"/>
        <v>0.251697898494792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4.65541128568749</v>
      </c>
      <c r="P68" s="11">
        <f t="shared" si="47"/>
        <v>1.17175723723648</v>
      </c>
      <c r="Q68" s="15">
        <f t="shared" si="48"/>
        <v>0.117175723723648</v>
      </c>
      <c r="R68" s="11">
        <f t="shared" si="49"/>
        <v>0.13797</v>
      </c>
      <c r="S68" s="16">
        <f t="shared" si="50"/>
        <v>0.849284074245472</v>
      </c>
      <c r="T68" s="3">
        <v>0.01</v>
      </c>
      <c r="U68" s="17">
        <f t="shared" si="51"/>
        <v>0.00849284074245472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0.0265428407424547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15.4018333333333</v>
      </c>
      <c r="E69" s="12">
        <f t="shared" si="60"/>
        <v>22.1183870967742</v>
      </c>
      <c r="F69" s="9" t="s">
        <v>109</v>
      </c>
      <c r="G69" s="6">
        <v>10</v>
      </c>
      <c r="H69" s="11">
        <f t="shared" si="42"/>
        <v>15.4018333333333</v>
      </c>
      <c r="I69" s="11">
        <f t="shared" si="43"/>
        <v>288.551833333333</v>
      </c>
      <c r="J69" s="11">
        <f t="shared" si="44"/>
        <v>0.116822233285606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4.86335404845101</v>
      </c>
      <c r="P69" s="11">
        <f t="shared" si="47"/>
        <v>0.568147881198638</v>
      </c>
      <c r="Q69" s="15">
        <f t="shared" si="48"/>
        <v>0.0568147881198638</v>
      </c>
      <c r="R69" s="11">
        <f t="shared" si="49"/>
        <v>0.13797</v>
      </c>
      <c r="S69" s="16">
        <f t="shared" si="50"/>
        <v>0.411790882944581</v>
      </c>
      <c r="T69" s="3">
        <v>0.01</v>
      </c>
      <c r="U69" s="17">
        <f t="shared" si="51"/>
        <v>0.00411790882944581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0.0164179088294458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6.72148387096774</v>
      </c>
      <c r="E70" s="12">
        <f t="shared" si="60"/>
        <v>15.4018333333333</v>
      </c>
      <c r="F70" s="9" t="s">
        <v>109</v>
      </c>
      <c r="G70" s="6">
        <v>11</v>
      </c>
      <c r="H70" s="11">
        <f t="shared" si="42"/>
        <v>6.72148387096774</v>
      </c>
      <c r="I70" s="11">
        <f t="shared" si="43"/>
        <v>279.871483870968</v>
      </c>
      <c r="J70" s="11">
        <f t="shared" si="44"/>
        <v>0.0410207523451368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4.08044585888975</v>
      </c>
      <c r="O70" s="11">
        <f t="shared" si="61"/>
        <v>1.59446030836262</v>
      </c>
      <c r="P70" s="11">
        <f t="shared" si="47"/>
        <v>0.0654059614334934</v>
      </c>
      <c r="Q70" s="15">
        <f t="shared" si="48"/>
        <v>0.00654059614334934</v>
      </c>
      <c r="R70" s="11">
        <f t="shared" si="49"/>
        <v>0.13797</v>
      </c>
      <c r="S70" s="16">
        <f t="shared" si="50"/>
        <v>0.0474059298640961</v>
      </c>
      <c r="T70" s="3">
        <v>0.01</v>
      </c>
      <c r="U70" s="17">
        <f t="shared" si="51"/>
        <v>0.000474059298640961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0.012774059298641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-1.9599</v>
      </c>
      <c r="E71" s="12">
        <f t="shared" si="60"/>
        <v>6.72148387096774</v>
      </c>
      <c r="F71" s="9" t="s">
        <v>111</v>
      </c>
      <c r="G71" s="6">
        <v>12</v>
      </c>
      <c r="H71" s="11">
        <f t="shared" si="42"/>
        <v>-1.9599</v>
      </c>
      <c r="I71" s="11">
        <f t="shared" si="43"/>
        <v>271.1901</v>
      </c>
      <c r="J71" s="11">
        <f t="shared" si="44"/>
        <v>0.0134686905831134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2.90875434692912</v>
      </c>
      <c r="P71" s="11">
        <f t="shared" si="47"/>
        <v>0.0391771122810746</v>
      </c>
      <c r="Q71" s="15">
        <f t="shared" si="48"/>
        <v>0.00391771122810746</v>
      </c>
      <c r="R71" s="11">
        <f t="shared" si="49"/>
        <v>0.13797</v>
      </c>
      <c r="S71" s="16">
        <f t="shared" si="50"/>
        <v>0.0283953847075992</v>
      </c>
      <c r="T71" s="3">
        <v>0.01</v>
      </c>
      <c r="U71" s="17">
        <f t="shared" si="51"/>
        <v>0.000283953847075992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0.012583953847076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-12.9706774193548</v>
      </c>
      <c r="E72" s="12">
        <f t="shared" si="60"/>
        <v>-1.9599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-12.77</v>
      </c>
      <c r="E76" s="9"/>
      <c r="F76" s="9"/>
      <c r="G76" s="6">
        <v>1</v>
      </c>
      <c r="H76" s="11">
        <f t="shared" ref="H76:H87" si="63">E77</f>
        <v>-12.77</v>
      </c>
      <c r="I76" s="11">
        <f t="shared" ref="I76:I87" si="64">H76+273.15</f>
        <v>260.38</v>
      </c>
      <c r="J76" s="11">
        <f t="shared" ref="J76:J87" si="65">EXP(($C$18*(I76-$C$16))/($C$19*I76*$C$16))</f>
        <v>0.00303362357525746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0.000237417701048763</v>
      </c>
      <c r="Q76" s="15">
        <f t="shared" ref="Q76:Q87" si="69">P76*$B$78</f>
        <v>4.51093631992651e-5</v>
      </c>
      <c r="R76" s="11">
        <f t="shared" ref="R76:R87" si="70">L76*$B$78</f>
        <v>0.0148697958333333</v>
      </c>
      <c r="S76" s="16">
        <f t="shared" ref="S76:S87" si="71">Q76/R76</f>
        <v>0.00303362357525746</v>
      </c>
      <c r="T76" s="3">
        <v>0.01</v>
      </c>
      <c r="U76" s="17">
        <f t="shared" ref="U76:U87" si="72">S76*T76</f>
        <v>3.03362357525746e-5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0.0116303362357526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47.0916666666667</v>
      </c>
      <c r="AU76" s="1">
        <f t="shared" ref="AU76:AU87" si="79">AT76*10000*AS76*0.67*AR76*AQ76</f>
        <v>5456.52488253354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-12.8312580645161</v>
      </c>
      <c r="E77" s="12">
        <f t="shared" ref="E77:E88" si="80">D76</f>
        <v>-12.77</v>
      </c>
      <c r="F77" s="9" t="s">
        <v>109</v>
      </c>
      <c r="G77" s="6">
        <v>2</v>
      </c>
      <c r="H77" s="11">
        <f t="shared" si="63"/>
        <v>-12.8312580645161</v>
      </c>
      <c r="I77" s="11">
        <f t="shared" si="64"/>
        <v>260.318741935484</v>
      </c>
      <c r="J77" s="11">
        <f t="shared" si="65"/>
        <v>0.00300704582319302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0.156286748965618</v>
      </c>
      <c r="P77" s="11">
        <f t="shared" si="68"/>
        <v>0.000469961415697477</v>
      </c>
      <c r="Q77" s="15">
        <f t="shared" si="69"/>
        <v>8.92926689825206e-5</v>
      </c>
      <c r="R77" s="11">
        <f t="shared" si="70"/>
        <v>0.0148697958333333</v>
      </c>
      <c r="S77" s="16">
        <f t="shared" si="71"/>
        <v>0.00600496940128493</v>
      </c>
      <c r="T77" s="3">
        <v>0.01</v>
      </c>
      <c r="U77" s="17">
        <f t="shared" si="72"/>
        <v>6.00496940128493e-5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0.0116600496940128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47.0916666666667</v>
      </c>
      <c r="AU77" s="1">
        <f t="shared" si="79"/>
        <v>5470.46534143832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-8.63441379310345</v>
      </c>
      <c r="E78" s="12">
        <f t="shared" si="80"/>
        <v>-12.8312580645161</v>
      </c>
      <c r="F78" s="9" t="s">
        <v>109</v>
      </c>
      <c r="G78" s="6">
        <v>3</v>
      </c>
      <c r="H78" s="11">
        <f t="shared" si="63"/>
        <v>-8.63441379310345</v>
      </c>
      <c r="I78" s="11">
        <f t="shared" si="64"/>
        <v>264.515586206897</v>
      </c>
      <c r="J78" s="11">
        <f t="shared" si="65"/>
        <v>0.00544340677533914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0.234078870883254</v>
      </c>
      <c r="P78" s="11">
        <f t="shared" si="68"/>
        <v>0.00127418651172964</v>
      </c>
      <c r="Q78" s="15">
        <f t="shared" si="69"/>
        <v>0.000242095437228631</v>
      </c>
      <c r="R78" s="11">
        <f t="shared" si="70"/>
        <v>0.0148697958333333</v>
      </c>
      <c r="S78" s="16">
        <f t="shared" si="71"/>
        <v>0.0162810195877694</v>
      </c>
      <c r="T78" s="3">
        <v>0.01</v>
      </c>
      <c r="U78" s="17">
        <f t="shared" si="72"/>
        <v>0.000162810195877694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0.0117628101958777</v>
      </c>
      <c r="AR78" s="24">
        <f t="shared" si="77"/>
        <v>7.82620833333333</v>
      </c>
      <c r="AS78" s="1">
        <f t="shared" si="78"/>
        <v>0.19</v>
      </c>
      <c r="AT78" s="2">
        <f t="shared" si="82"/>
        <v>47.0916666666667</v>
      </c>
      <c r="AU78" s="1">
        <f t="shared" si="79"/>
        <v>5518.67677952585</v>
      </c>
    </row>
    <row r="79" s="1" customFormat="1" spans="1:47">
      <c r="A79" s="6"/>
      <c r="B79" s="6"/>
      <c r="C79" s="9">
        <v>3</v>
      </c>
      <c r="D79" s="10">
        <v>0.033645161290323</v>
      </c>
      <c r="E79" s="12">
        <f t="shared" si="80"/>
        <v>-8.63441379310345</v>
      </c>
      <c r="F79" s="9" t="s">
        <v>109</v>
      </c>
      <c r="G79" s="6">
        <v>4</v>
      </c>
      <c r="H79" s="11">
        <f t="shared" si="63"/>
        <v>0.033645161290323</v>
      </c>
      <c r="I79" s="11">
        <f t="shared" si="64"/>
        <v>273.18364516129</v>
      </c>
      <c r="J79" s="11">
        <f t="shared" si="65"/>
        <v>0.0175030478787047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0.311066767704857</v>
      </c>
      <c r="P79" s="11">
        <f t="shared" si="68"/>
        <v>0.00544461652861203</v>
      </c>
      <c r="Q79" s="15">
        <f t="shared" si="69"/>
        <v>0.00103447714043629</v>
      </c>
      <c r="R79" s="11">
        <f t="shared" si="70"/>
        <v>0.0148697958333333</v>
      </c>
      <c r="S79" s="16">
        <f t="shared" si="71"/>
        <v>0.0695690211238355</v>
      </c>
      <c r="T79" s="3">
        <v>0.01</v>
      </c>
      <c r="U79" s="17">
        <f t="shared" si="72"/>
        <v>0.000695690211238355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0.0122956902112384</v>
      </c>
      <c r="AR79" s="24">
        <f t="shared" si="77"/>
        <v>7.82620833333333</v>
      </c>
      <c r="AS79" s="1">
        <f t="shared" si="78"/>
        <v>0.19</v>
      </c>
      <c r="AT79" s="2">
        <f t="shared" si="82"/>
        <v>47.0916666666667</v>
      </c>
      <c r="AU79" s="1">
        <f t="shared" si="79"/>
        <v>5768.68443229533</v>
      </c>
    </row>
    <row r="80" s="1" customFormat="1" spans="1:47">
      <c r="A80" s="6"/>
      <c r="B80" s="6"/>
      <c r="C80" s="9">
        <v>4</v>
      </c>
      <c r="D80" s="10">
        <v>6.72763333333333</v>
      </c>
      <c r="E80" s="12">
        <f t="shared" si="80"/>
        <v>0.033645161290323</v>
      </c>
      <c r="F80" s="9" t="s">
        <v>109</v>
      </c>
      <c r="G80" s="6">
        <v>5</v>
      </c>
      <c r="H80" s="11">
        <f t="shared" si="63"/>
        <v>6.72763333333333</v>
      </c>
      <c r="I80" s="11">
        <f t="shared" si="64"/>
        <v>279.877633333333</v>
      </c>
      <c r="J80" s="11">
        <f t="shared" si="65"/>
        <v>0.0410521209851734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0.290341043617433</v>
      </c>
      <c r="O80" s="11">
        <f t="shared" si="81"/>
        <v>0.0935431908921455</v>
      </c>
      <c r="P80" s="11">
        <f t="shared" si="68"/>
        <v>0.00384014638984353</v>
      </c>
      <c r="Q80" s="15">
        <f t="shared" si="69"/>
        <v>0.00072962781407027</v>
      </c>
      <c r="R80" s="11">
        <f t="shared" si="70"/>
        <v>0.0148697958333333</v>
      </c>
      <c r="S80" s="16">
        <f t="shared" si="71"/>
        <v>0.0490677761986939</v>
      </c>
      <c r="T80" s="3">
        <v>0.01</v>
      </c>
      <c r="U80" s="17">
        <f t="shared" si="72"/>
        <v>0.000490677761986939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0.0195906777619869</v>
      </c>
      <c r="AR80" s="24">
        <f t="shared" si="77"/>
        <v>7.82620833333333</v>
      </c>
      <c r="AS80" s="1">
        <f t="shared" si="78"/>
        <v>0.19</v>
      </c>
      <c r="AT80" s="2">
        <f t="shared" si="82"/>
        <v>47.0916666666667</v>
      </c>
      <c r="AU80" s="1">
        <f t="shared" si="79"/>
        <v>9191.22358177129</v>
      </c>
    </row>
    <row r="81" s="1" customFormat="1" spans="1:47">
      <c r="A81" s="6"/>
      <c r="B81" s="6"/>
      <c r="C81" s="9">
        <v>5</v>
      </c>
      <c r="D81" s="10">
        <v>14.6163225806452</v>
      </c>
      <c r="E81" s="12">
        <f t="shared" si="80"/>
        <v>6.72763333333333</v>
      </c>
      <c r="F81" s="9" t="s">
        <v>111</v>
      </c>
      <c r="G81" s="6">
        <v>6</v>
      </c>
      <c r="H81" s="11">
        <f t="shared" si="63"/>
        <v>14.6163225806452</v>
      </c>
      <c r="I81" s="11">
        <f t="shared" si="64"/>
        <v>287.766322580645</v>
      </c>
      <c r="J81" s="11">
        <f t="shared" si="65"/>
        <v>0.106542500993517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0.167965127835635</v>
      </c>
      <c r="P81" s="11">
        <f t="shared" si="68"/>
        <v>0.0178954247993043</v>
      </c>
      <c r="Q81" s="15">
        <f t="shared" si="69"/>
        <v>0.00340013071186782</v>
      </c>
      <c r="R81" s="11">
        <f t="shared" si="70"/>
        <v>0.0148697958333333</v>
      </c>
      <c r="S81" s="16">
        <f t="shared" si="71"/>
        <v>0.228660214973888</v>
      </c>
      <c r="T81" s="3">
        <v>0.01</v>
      </c>
      <c r="U81" s="17">
        <f t="shared" si="72"/>
        <v>0.00228660214973888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0.0213866021497389</v>
      </c>
      <c r="AR81" s="24">
        <f t="shared" si="77"/>
        <v>7.82620833333333</v>
      </c>
      <c r="AS81" s="1">
        <f t="shared" si="78"/>
        <v>0.19</v>
      </c>
      <c r="AT81" s="2">
        <f t="shared" si="82"/>
        <v>47.0916666666667</v>
      </c>
      <c r="AU81" s="1">
        <f t="shared" si="79"/>
        <v>10033.8050781508</v>
      </c>
    </row>
    <row r="82" s="1" customFormat="1" spans="1:47">
      <c r="A82" s="6"/>
      <c r="B82" s="6"/>
      <c r="C82" s="9">
        <v>6</v>
      </c>
      <c r="D82" s="10">
        <v>20.0852</v>
      </c>
      <c r="E82" s="12">
        <f t="shared" si="80"/>
        <v>14.6163225806452</v>
      </c>
      <c r="F82" s="9" t="s">
        <v>109</v>
      </c>
      <c r="G82" s="6">
        <v>7</v>
      </c>
      <c r="H82" s="11">
        <f t="shared" si="63"/>
        <v>20.0852</v>
      </c>
      <c r="I82" s="11">
        <f t="shared" si="64"/>
        <v>293.2352</v>
      </c>
      <c r="J82" s="11">
        <f t="shared" si="65"/>
        <v>0.200253772165297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0.228331786369664</v>
      </c>
      <c r="P82" s="11">
        <f t="shared" si="68"/>
        <v>0.045724301525766</v>
      </c>
      <c r="Q82" s="15">
        <f t="shared" si="69"/>
        <v>0.00868761728989555</v>
      </c>
      <c r="R82" s="11">
        <f t="shared" si="70"/>
        <v>0.0148697958333333</v>
      </c>
      <c r="S82" s="16">
        <f t="shared" si="71"/>
        <v>0.584245902719169</v>
      </c>
      <c r="T82" s="3">
        <v>0.01</v>
      </c>
      <c r="U82" s="17">
        <f t="shared" si="72"/>
        <v>0.00584245902719169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0.0249424590271917</v>
      </c>
      <c r="AR82" s="24">
        <f t="shared" si="77"/>
        <v>7.82620833333333</v>
      </c>
      <c r="AS82" s="1">
        <f t="shared" si="78"/>
        <v>0.19</v>
      </c>
      <c r="AT82" s="2">
        <f t="shared" si="82"/>
        <v>47.0916666666667</v>
      </c>
      <c r="AU82" s="1">
        <f t="shared" si="79"/>
        <v>11702.0819995784</v>
      </c>
    </row>
    <row r="83" s="1" customFormat="1" spans="1:47">
      <c r="A83" s="6"/>
      <c r="B83" s="6"/>
      <c r="C83" s="9">
        <v>7</v>
      </c>
      <c r="D83" s="10">
        <v>23.3210322580645</v>
      </c>
      <c r="E83" s="12">
        <f t="shared" si="80"/>
        <v>20.0852</v>
      </c>
      <c r="F83" s="9" t="s">
        <v>109</v>
      </c>
      <c r="G83" s="6">
        <v>8</v>
      </c>
      <c r="H83" s="11">
        <f t="shared" si="63"/>
        <v>23.3210322580645</v>
      </c>
      <c r="I83" s="11">
        <f t="shared" si="64"/>
        <v>296.471032258064</v>
      </c>
      <c r="J83" s="11">
        <f t="shared" si="65"/>
        <v>0.287722971868645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0.260869568177232</v>
      </c>
      <c r="P83" s="11">
        <f t="shared" si="68"/>
        <v>0.0750581674260431</v>
      </c>
      <c r="Q83" s="15">
        <f t="shared" si="69"/>
        <v>0.0142610518109482</v>
      </c>
      <c r="R83" s="11">
        <f t="shared" si="70"/>
        <v>0.0148697958333333</v>
      </c>
      <c r="S83" s="16">
        <f t="shared" si="71"/>
        <v>0.959061709440522</v>
      </c>
      <c r="T83" s="3">
        <v>0.01</v>
      </c>
      <c r="U83" s="17">
        <f t="shared" si="72"/>
        <v>0.00959061709440522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0.0286906170944052</v>
      </c>
      <c r="AR83" s="24">
        <f t="shared" si="77"/>
        <v>7.82620833333333</v>
      </c>
      <c r="AS83" s="1">
        <f t="shared" si="78"/>
        <v>0.19</v>
      </c>
      <c r="AT83" s="2">
        <f t="shared" si="82"/>
        <v>47.0916666666667</v>
      </c>
      <c r="AU83" s="1">
        <f t="shared" si="79"/>
        <v>13460.5795479596</v>
      </c>
    </row>
    <row r="84" s="1" customFormat="1" spans="1:47">
      <c r="A84" s="6"/>
      <c r="B84" s="6"/>
      <c r="C84" s="9">
        <v>8</v>
      </c>
      <c r="D84" s="10">
        <v>22.1183870967742</v>
      </c>
      <c r="E84" s="12">
        <f t="shared" si="80"/>
        <v>23.3210322580645</v>
      </c>
      <c r="F84" s="9" t="s">
        <v>109</v>
      </c>
      <c r="G84" s="6">
        <v>9</v>
      </c>
      <c r="H84" s="11">
        <f t="shared" si="63"/>
        <v>22.1183870967742</v>
      </c>
      <c r="I84" s="11">
        <f t="shared" si="64"/>
        <v>295.268387096774</v>
      </c>
      <c r="J84" s="11">
        <f t="shared" si="65"/>
        <v>0.251697898494792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0.264073484084522</v>
      </c>
      <c r="P84" s="11">
        <f t="shared" si="68"/>
        <v>0.066466740992272</v>
      </c>
      <c r="Q84" s="15">
        <f t="shared" si="69"/>
        <v>0.0126286807885317</v>
      </c>
      <c r="R84" s="11">
        <f t="shared" si="70"/>
        <v>0.0148697958333333</v>
      </c>
      <c r="S84" s="16">
        <f t="shared" si="71"/>
        <v>0.849284074245474</v>
      </c>
      <c r="T84" s="3">
        <v>0.01</v>
      </c>
      <c r="U84" s="17">
        <f t="shared" si="72"/>
        <v>0.00849284074245474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0.0275928407424547</v>
      </c>
      <c r="AR84" s="24">
        <f t="shared" si="77"/>
        <v>7.82620833333333</v>
      </c>
      <c r="AS84" s="1">
        <f t="shared" si="78"/>
        <v>0.19</v>
      </c>
      <c r="AT84" s="2">
        <f t="shared" si="82"/>
        <v>47.0916666666667</v>
      </c>
      <c r="AU84" s="1">
        <f t="shared" si="79"/>
        <v>12945.543365131</v>
      </c>
    </row>
    <row r="85" s="1" customFormat="1" spans="1:47">
      <c r="A85" s="6"/>
      <c r="B85" s="6"/>
      <c r="C85" s="9">
        <v>9</v>
      </c>
      <c r="D85" s="10">
        <v>15.4018333333333</v>
      </c>
      <c r="E85" s="12">
        <f t="shared" si="80"/>
        <v>22.1183870967742</v>
      </c>
      <c r="F85" s="9" t="s">
        <v>109</v>
      </c>
      <c r="G85" s="6">
        <v>10</v>
      </c>
      <c r="H85" s="11">
        <f t="shared" si="63"/>
        <v>15.4018333333333</v>
      </c>
      <c r="I85" s="11">
        <f t="shared" si="64"/>
        <v>288.551833333333</v>
      </c>
      <c r="J85" s="11">
        <f t="shared" si="65"/>
        <v>0.116822233285606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0.275868826425583</v>
      </c>
      <c r="P85" s="11">
        <f t="shared" si="68"/>
        <v>0.0322276123969157</v>
      </c>
      <c r="Q85" s="15">
        <f t="shared" si="69"/>
        <v>0.00612324635541398</v>
      </c>
      <c r="R85" s="11">
        <f t="shared" si="70"/>
        <v>0.0148697958333333</v>
      </c>
      <c r="S85" s="16">
        <f t="shared" si="71"/>
        <v>0.411790882944581</v>
      </c>
      <c r="T85" s="3">
        <v>0.01</v>
      </c>
      <c r="U85" s="17">
        <f t="shared" si="72"/>
        <v>0.00411790882944581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0.0157179088294458</v>
      </c>
      <c r="AR85" s="24">
        <f t="shared" si="77"/>
        <v>7.82620833333333</v>
      </c>
      <c r="AS85" s="1">
        <f t="shared" si="78"/>
        <v>0.19</v>
      </c>
      <c r="AT85" s="2">
        <f t="shared" si="82"/>
        <v>47.0916666666667</v>
      </c>
      <c r="AU85" s="1">
        <f t="shared" si="79"/>
        <v>7374.26321051801</v>
      </c>
    </row>
    <row r="86" s="1" customFormat="1" spans="1:47">
      <c r="A86" s="6"/>
      <c r="B86" s="6"/>
      <c r="C86" s="9">
        <v>10</v>
      </c>
      <c r="D86" s="10">
        <v>6.72148387096774</v>
      </c>
      <c r="E86" s="12">
        <f t="shared" si="80"/>
        <v>15.4018333333333</v>
      </c>
      <c r="F86" s="9" t="s">
        <v>109</v>
      </c>
      <c r="G86" s="6">
        <v>11</v>
      </c>
      <c r="H86" s="11">
        <f t="shared" si="63"/>
        <v>6.72148387096774</v>
      </c>
      <c r="I86" s="11">
        <f t="shared" si="64"/>
        <v>279.871483870968</v>
      </c>
      <c r="J86" s="11">
        <f t="shared" si="65"/>
        <v>0.0410207523451368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0.231459153327234</v>
      </c>
      <c r="O86" s="11">
        <f t="shared" si="81"/>
        <v>0.0904441440347666</v>
      </c>
      <c r="P86" s="11">
        <f t="shared" si="68"/>
        <v>0.00371008683351804</v>
      </c>
      <c r="Q86" s="15">
        <f t="shared" si="69"/>
        <v>0.000704916498368428</v>
      </c>
      <c r="R86" s="11">
        <f t="shared" si="70"/>
        <v>0.0148697958333333</v>
      </c>
      <c r="S86" s="16">
        <f t="shared" si="71"/>
        <v>0.0474059298640961</v>
      </c>
      <c r="T86" s="3">
        <v>0.01</v>
      </c>
      <c r="U86" s="17">
        <f t="shared" si="72"/>
        <v>0.000474059298640961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0.012074059298641</v>
      </c>
      <c r="AR86" s="24">
        <f t="shared" si="77"/>
        <v>7.82620833333333</v>
      </c>
      <c r="AS86" s="1">
        <f t="shared" si="78"/>
        <v>0.19</v>
      </c>
      <c r="AT86" s="2">
        <f t="shared" si="82"/>
        <v>47.0916666666667</v>
      </c>
      <c r="AU86" s="1">
        <f t="shared" si="79"/>
        <v>5664.70338094716</v>
      </c>
    </row>
    <row r="87" s="1" customFormat="1" spans="1:48">
      <c r="A87" s="6"/>
      <c r="B87" s="6"/>
      <c r="C87" s="9">
        <v>11</v>
      </c>
      <c r="D87" s="10">
        <v>-1.9599</v>
      </c>
      <c r="E87" s="12">
        <f t="shared" si="80"/>
        <v>6.72148387096774</v>
      </c>
      <c r="F87" s="9" t="s">
        <v>111</v>
      </c>
      <c r="G87" s="6">
        <v>12</v>
      </c>
      <c r="H87" s="11">
        <f t="shared" si="63"/>
        <v>-1.9599</v>
      </c>
      <c r="I87" s="11">
        <f t="shared" si="64"/>
        <v>271.1901</v>
      </c>
      <c r="J87" s="11">
        <f t="shared" si="65"/>
        <v>0.0134686905831134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0.164996140534582</v>
      </c>
      <c r="P87" s="11">
        <f t="shared" si="68"/>
        <v>0.00222228196426818</v>
      </c>
      <c r="Q87" s="15">
        <f t="shared" si="69"/>
        <v>0.000422233573210955</v>
      </c>
      <c r="R87" s="11">
        <f t="shared" si="70"/>
        <v>0.0148697958333333</v>
      </c>
      <c r="S87" s="16">
        <f t="shared" si="71"/>
        <v>0.0283953847075992</v>
      </c>
      <c r="T87" s="3">
        <v>0.01</v>
      </c>
      <c r="U87" s="17">
        <f t="shared" si="72"/>
        <v>0.000283953847075992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0.011883953847076</v>
      </c>
      <c r="AR87" s="24">
        <f t="shared" si="77"/>
        <v>7.82620833333333</v>
      </c>
      <c r="AS87" s="1">
        <f t="shared" si="78"/>
        <v>0.19</v>
      </c>
      <c r="AT87" s="2">
        <f t="shared" si="82"/>
        <v>47.0916666666667</v>
      </c>
      <c r="AU87" s="1">
        <f t="shared" si="79"/>
        <v>5575.5129133852</v>
      </c>
      <c r="AV87" s="1">
        <f>SUM(AU76:AU87)</f>
        <v>98162.0645132345</v>
      </c>
    </row>
    <row r="88" s="1" customFormat="1" spans="1:46">
      <c r="A88" s="6"/>
      <c r="B88" s="6"/>
      <c r="C88" s="9">
        <v>12</v>
      </c>
      <c r="D88" s="10">
        <v>-12.9706774193548</v>
      </c>
      <c r="E88" s="12">
        <f t="shared" si="80"/>
        <v>-1.9599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-12.77</v>
      </c>
      <c r="E91" s="9"/>
      <c r="F91" s="9"/>
      <c r="G91" s="6">
        <v>1</v>
      </c>
      <c r="H91" s="11">
        <f t="shared" ref="H91:H102" si="83">E92</f>
        <v>-12.77</v>
      </c>
      <c r="I91" s="11">
        <f t="shared" ref="I91:I102" si="84">H91+273.15</f>
        <v>260.38</v>
      </c>
      <c r="J91" s="11">
        <f t="shared" ref="J91:J102" si="85">EXP(($C$18*(I91-$C$16))/($C$19*I91*$C$16))</f>
        <v>0.00303362357525746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0.000230312701833546</v>
      </c>
      <c r="Q91" s="15">
        <f t="shared" ref="Q91:Q102" si="89">P91*$B$93</f>
        <v>2.9940651238361e-5</v>
      </c>
      <c r="R91" s="11">
        <f t="shared" ref="R91:R102" si="90">L91*$B$93</f>
        <v>0.0098696</v>
      </c>
      <c r="S91" s="16">
        <f t="shared" ref="S91:S102" si="91">Q91/R91</f>
        <v>0.00303362357525746</v>
      </c>
      <c r="T91" s="3">
        <v>0.01</v>
      </c>
      <c r="U91" s="17">
        <f t="shared" ref="U91:U102" si="92">S91*T91</f>
        <v>3.03362357525746e-5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0.0148303362357526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7.375</v>
      </c>
      <c r="AU91" s="1">
        <f t="shared" ref="AU91:AU102" si="98">AT91*10000*AS91*0.67*AR91*AQ91</f>
        <v>723.248225229315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-12.8312580645161</v>
      </c>
      <c r="E92" s="12">
        <f t="shared" ref="E92:E103" si="99">D91</f>
        <v>-12.77</v>
      </c>
      <c r="F92" s="9" t="s">
        <v>109</v>
      </c>
      <c r="G92" s="6">
        <v>2</v>
      </c>
      <c r="H92" s="11">
        <f t="shared" si="83"/>
        <v>-12.8312580645161</v>
      </c>
      <c r="I92" s="11">
        <f t="shared" si="84"/>
        <v>260.318741935484</v>
      </c>
      <c r="J92" s="11">
        <f t="shared" si="85"/>
        <v>0.00300704582319302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0.151609687298166</v>
      </c>
      <c r="P92" s="11">
        <f t="shared" si="88"/>
        <v>0.000455897276945551</v>
      </c>
      <c r="Q92" s="15">
        <f t="shared" si="89"/>
        <v>5.92666460029216e-5</v>
      </c>
      <c r="R92" s="11">
        <f t="shared" si="90"/>
        <v>0.0098696</v>
      </c>
      <c r="S92" s="16">
        <f t="shared" si="91"/>
        <v>0.00600496940128492</v>
      </c>
      <c r="T92" s="3">
        <v>0.01</v>
      </c>
      <c r="U92" s="17">
        <f t="shared" si="92"/>
        <v>6.00496940128492e-5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0.0148600496940128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7.375</v>
      </c>
      <c r="AU92" s="1">
        <f t="shared" si="98"/>
        <v>724.697295945619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-8.63441379310345</v>
      </c>
      <c r="E93" s="12">
        <f t="shared" si="99"/>
        <v>-12.8312580645161</v>
      </c>
      <c r="F93" s="9" t="s">
        <v>109</v>
      </c>
      <c r="G93" s="6">
        <v>3</v>
      </c>
      <c r="H93" s="11">
        <f t="shared" si="83"/>
        <v>-8.63441379310345</v>
      </c>
      <c r="I93" s="11">
        <f t="shared" si="84"/>
        <v>264.515586206897</v>
      </c>
      <c r="J93" s="11">
        <f t="shared" si="85"/>
        <v>0.00544340677533914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0.227073790021221</v>
      </c>
      <c r="P93" s="11">
        <f t="shared" si="88"/>
        <v>0.00123605500710345</v>
      </c>
      <c r="Q93" s="15">
        <f t="shared" si="89"/>
        <v>0.000160687150923449</v>
      </c>
      <c r="R93" s="11">
        <f t="shared" si="90"/>
        <v>0.0098696</v>
      </c>
      <c r="S93" s="16">
        <f t="shared" si="91"/>
        <v>0.0162810195877694</v>
      </c>
      <c r="T93" s="3">
        <v>0.01</v>
      </c>
      <c r="U93" s="17">
        <f t="shared" si="92"/>
        <v>0.000162810195877694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0.0149628101958777</v>
      </c>
      <c r="AR93" s="24">
        <f t="shared" si="96"/>
        <v>7.592</v>
      </c>
      <c r="AS93" s="1">
        <f t="shared" si="97"/>
        <v>0.13</v>
      </c>
      <c r="AT93" s="2">
        <f t="shared" si="101"/>
        <v>7.375</v>
      </c>
      <c r="AU93" s="1">
        <f t="shared" si="98"/>
        <v>729.708736645005</v>
      </c>
    </row>
    <row r="94" s="1" customFormat="1" spans="1:47">
      <c r="A94" s="6"/>
      <c r="B94" s="6"/>
      <c r="C94" s="9">
        <v>3</v>
      </c>
      <c r="D94" s="10">
        <v>0.033645161290323</v>
      </c>
      <c r="E94" s="12">
        <f t="shared" si="99"/>
        <v>-8.63441379310345</v>
      </c>
      <c r="F94" s="9" t="s">
        <v>109</v>
      </c>
      <c r="G94" s="6">
        <v>4</v>
      </c>
      <c r="H94" s="11">
        <f t="shared" si="83"/>
        <v>0.033645161290323</v>
      </c>
      <c r="I94" s="11">
        <f t="shared" si="84"/>
        <v>273.18364516129</v>
      </c>
      <c r="J94" s="11">
        <f t="shared" si="85"/>
        <v>0.0175030478787047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0.301757735014117</v>
      </c>
      <c r="P94" s="11">
        <f t="shared" si="88"/>
        <v>0.00528168008372158</v>
      </c>
      <c r="Q94" s="15">
        <f t="shared" si="89"/>
        <v>0.000686618410883805</v>
      </c>
      <c r="R94" s="11">
        <f t="shared" si="90"/>
        <v>0.0098696</v>
      </c>
      <c r="S94" s="16">
        <f t="shared" si="91"/>
        <v>0.0695690211238354</v>
      </c>
      <c r="T94" s="3">
        <v>0.01</v>
      </c>
      <c r="U94" s="17">
        <f t="shared" si="92"/>
        <v>0.000695690211238354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0.0154956902112384</v>
      </c>
      <c r="AR94" s="24">
        <f t="shared" si="96"/>
        <v>7.592</v>
      </c>
      <c r="AS94" s="1">
        <f t="shared" si="97"/>
        <v>0.13</v>
      </c>
      <c r="AT94" s="2">
        <f t="shared" si="101"/>
        <v>7.375</v>
      </c>
      <c r="AU94" s="1">
        <f t="shared" si="98"/>
        <v>755.696315027796</v>
      </c>
    </row>
    <row r="95" s="1" customFormat="1" spans="1:47">
      <c r="A95" s="6"/>
      <c r="B95" s="6"/>
      <c r="C95" s="9">
        <v>4</v>
      </c>
      <c r="D95" s="10">
        <v>6.72763333333333</v>
      </c>
      <c r="E95" s="12">
        <f t="shared" si="99"/>
        <v>0.033645161290323</v>
      </c>
      <c r="F95" s="9" t="s">
        <v>109</v>
      </c>
      <c r="G95" s="6">
        <v>5</v>
      </c>
      <c r="H95" s="11">
        <f t="shared" si="83"/>
        <v>6.72763333333333</v>
      </c>
      <c r="I95" s="11">
        <f t="shared" si="84"/>
        <v>279.877633333333</v>
      </c>
      <c r="J95" s="11">
        <f t="shared" si="85"/>
        <v>0.0410521209851734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0.281652252183876</v>
      </c>
      <c r="O95" s="11">
        <f t="shared" si="100"/>
        <v>0.0907438027465198</v>
      </c>
      <c r="P95" s="11">
        <f t="shared" si="88"/>
        <v>0.00372522556900484</v>
      </c>
      <c r="Q95" s="15">
        <f t="shared" si="89"/>
        <v>0.000484279323970629</v>
      </c>
      <c r="R95" s="11">
        <f t="shared" si="90"/>
        <v>0.0098696</v>
      </c>
      <c r="S95" s="16">
        <f t="shared" si="91"/>
        <v>0.0490677761986939</v>
      </c>
      <c r="T95" s="3">
        <v>0.01</v>
      </c>
      <c r="U95" s="17">
        <f t="shared" si="92"/>
        <v>0.000490677761986939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0.0275906777619869</v>
      </c>
      <c r="AR95" s="24">
        <f t="shared" si="96"/>
        <v>7.592</v>
      </c>
      <c r="AS95" s="1">
        <f t="shared" si="97"/>
        <v>0.13</v>
      </c>
      <c r="AT95" s="2">
        <f t="shared" si="101"/>
        <v>7.375</v>
      </c>
      <c r="AU95" s="1">
        <f t="shared" si="98"/>
        <v>1345.5466151957</v>
      </c>
    </row>
    <row r="96" s="1" customFormat="1" spans="1:47">
      <c r="A96" s="6"/>
      <c r="B96" s="6"/>
      <c r="C96" s="9">
        <v>5</v>
      </c>
      <c r="D96" s="10">
        <v>14.6163225806452</v>
      </c>
      <c r="E96" s="12">
        <f t="shared" si="99"/>
        <v>6.72763333333333</v>
      </c>
      <c r="F96" s="9" t="s">
        <v>111</v>
      </c>
      <c r="G96" s="6">
        <v>6</v>
      </c>
      <c r="H96" s="11">
        <f t="shared" si="83"/>
        <v>14.6163225806452</v>
      </c>
      <c r="I96" s="11">
        <f t="shared" si="84"/>
        <v>287.766322580645</v>
      </c>
      <c r="J96" s="11">
        <f t="shared" si="85"/>
        <v>0.106542500993517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0.162938577177515</v>
      </c>
      <c r="P96" s="11">
        <f t="shared" si="88"/>
        <v>0.0173598835208176</v>
      </c>
      <c r="Q96" s="15">
        <f t="shared" si="89"/>
        <v>0.00225678485770628</v>
      </c>
      <c r="R96" s="11">
        <f t="shared" si="90"/>
        <v>0.0098696</v>
      </c>
      <c r="S96" s="16">
        <f t="shared" si="91"/>
        <v>0.228660214973888</v>
      </c>
      <c r="T96" s="3">
        <v>0.01</v>
      </c>
      <c r="U96" s="17">
        <f t="shared" si="92"/>
        <v>0.00228660214973888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0.0293866021497389</v>
      </c>
      <c r="AR96" s="24">
        <f t="shared" si="96"/>
        <v>7.592</v>
      </c>
      <c r="AS96" s="1">
        <f t="shared" si="97"/>
        <v>0.13</v>
      </c>
      <c r="AT96" s="2">
        <f t="shared" si="101"/>
        <v>7.375</v>
      </c>
      <c r="AU96" s="1">
        <f t="shared" si="98"/>
        <v>1433.13054488141</v>
      </c>
    </row>
    <row r="97" s="1" customFormat="1" spans="1:47">
      <c r="A97" s="6"/>
      <c r="B97" s="6"/>
      <c r="C97" s="9">
        <v>6</v>
      </c>
      <c r="D97" s="10">
        <v>20.0852</v>
      </c>
      <c r="E97" s="12">
        <f t="shared" si="99"/>
        <v>14.6163225806452</v>
      </c>
      <c r="F97" s="9" t="s">
        <v>109</v>
      </c>
      <c r="G97" s="6">
        <v>7</v>
      </c>
      <c r="H97" s="11">
        <f t="shared" si="83"/>
        <v>20.0852</v>
      </c>
      <c r="I97" s="11">
        <f t="shared" si="84"/>
        <v>293.2352</v>
      </c>
      <c r="J97" s="11">
        <f t="shared" si="85"/>
        <v>0.200253772165297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0.221498693656697</v>
      </c>
      <c r="P97" s="11">
        <f t="shared" si="88"/>
        <v>0.0443559489344392</v>
      </c>
      <c r="Q97" s="15">
        <f t="shared" si="89"/>
        <v>0.0057662733614771</v>
      </c>
      <c r="R97" s="11">
        <f t="shared" si="90"/>
        <v>0.0098696</v>
      </c>
      <c r="S97" s="16">
        <f t="shared" si="91"/>
        <v>0.584245902719168</v>
      </c>
      <c r="T97" s="3">
        <v>0.01</v>
      </c>
      <c r="U97" s="17">
        <f t="shared" si="92"/>
        <v>0.00584245902719168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0.0329424590271917</v>
      </c>
      <c r="AR97" s="24">
        <f t="shared" si="96"/>
        <v>7.592</v>
      </c>
      <c r="AS97" s="1">
        <f t="shared" si="97"/>
        <v>0.13</v>
      </c>
      <c r="AT97" s="2">
        <f t="shared" si="101"/>
        <v>7.375</v>
      </c>
      <c r="AU97" s="1">
        <f t="shared" si="98"/>
        <v>1606.54314557399</v>
      </c>
    </row>
    <row r="98" s="1" customFormat="1" spans="1:47">
      <c r="A98" s="6"/>
      <c r="B98" s="6"/>
      <c r="C98" s="9">
        <v>7</v>
      </c>
      <c r="D98" s="10">
        <v>23.3210322580645</v>
      </c>
      <c r="E98" s="12">
        <f t="shared" si="99"/>
        <v>20.0852</v>
      </c>
      <c r="F98" s="9" t="s">
        <v>109</v>
      </c>
      <c r="G98" s="6">
        <v>8</v>
      </c>
      <c r="H98" s="11">
        <f t="shared" si="83"/>
        <v>23.3210322580645</v>
      </c>
      <c r="I98" s="11">
        <f t="shared" si="84"/>
        <v>296.471032258064</v>
      </c>
      <c r="J98" s="11">
        <f t="shared" si="85"/>
        <v>0.287722971868645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0.253062744722258</v>
      </c>
      <c r="P98" s="11">
        <f t="shared" si="88"/>
        <v>0.0728119649807243</v>
      </c>
      <c r="Q98" s="15">
        <f t="shared" si="89"/>
        <v>0.00946555544749416</v>
      </c>
      <c r="R98" s="11">
        <f t="shared" si="90"/>
        <v>0.0098696</v>
      </c>
      <c r="S98" s="16">
        <f t="shared" si="91"/>
        <v>0.959061709440521</v>
      </c>
      <c r="T98" s="3">
        <v>0.01</v>
      </c>
      <c r="U98" s="17">
        <f t="shared" si="92"/>
        <v>0.00959061709440521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0.0366906170944052</v>
      </c>
      <c r="AR98" s="24">
        <f t="shared" si="96"/>
        <v>7.592</v>
      </c>
      <c r="AS98" s="1">
        <f t="shared" si="97"/>
        <v>0.13</v>
      </c>
      <c r="AT98" s="2">
        <f t="shared" si="101"/>
        <v>7.375</v>
      </c>
      <c r="AU98" s="1">
        <f t="shared" si="98"/>
        <v>1789.33392164931</v>
      </c>
    </row>
    <row r="99" s="1" customFormat="1" spans="1:47">
      <c r="A99" s="6"/>
      <c r="B99" s="6"/>
      <c r="C99" s="9">
        <v>8</v>
      </c>
      <c r="D99" s="10">
        <v>22.1183870967742</v>
      </c>
      <c r="E99" s="12">
        <f t="shared" si="99"/>
        <v>23.3210322580645</v>
      </c>
      <c r="F99" s="9" t="s">
        <v>109</v>
      </c>
      <c r="G99" s="6">
        <v>9</v>
      </c>
      <c r="H99" s="11">
        <f t="shared" si="83"/>
        <v>22.1183870967742</v>
      </c>
      <c r="I99" s="11">
        <f t="shared" si="84"/>
        <v>295.268387096774</v>
      </c>
      <c r="J99" s="11">
        <f t="shared" si="85"/>
        <v>0.251697898494792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0.256170779741534</v>
      </c>
      <c r="P99" s="11">
        <f t="shared" si="88"/>
        <v>0.0644776469167162</v>
      </c>
      <c r="Q99" s="15">
        <f t="shared" si="89"/>
        <v>0.00838209409917311</v>
      </c>
      <c r="R99" s="11">
        <f t="shared" si="90"/>
        <v>0.0098696</v>
      </c>
      <c r="S99" s="16">
        <f t="shared" si="91"/>
        <v>0.849284074245472</v>
      </c>
      <c r="T99" s="3">
        <v>0.01</v>
      </c>
      <c r="U99" s="17">
        <f t="shared" si="92"/>
        <v>0.00849284074245472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0.0355928407424547</v>
      </c>
      <c r="AR99" s="24">
        <f t="shared" si="96"/>
        <v>7.592</v>
      </c>
      <c r="AS99" s="1">
        <f t="shared" si="97"/>
        <v>0.13</v>
      </c>
      <c r="AT99" s="2">
        <f t="shared" si="101"/>
        <v>7.375</v>
      </c>
      <c r="AU99" s="1">
        <f t="shared" si="98"/>
        <v>1735.79738777539</v>
      </c>
    </row>
    <row r="100" s="1" customFormat="1" spans="1:47">
      <c r="A100" s="6"/>
      <c r="B100" s="6"/>
      <c r="C100" s="9">
        <v>9</v>
      </c>
      <c r="D100" s="10">
        <v>15.4018333333333</v>
      </c>
      <c r="E100" s="12">
        <f t="shared" si="99"/>
        <v>22.1183870967742</v>
      </c>
      <c r="F100" s="9" t="s">
        <v>109</v>
      </c>
      <c r="G100" s="6">
        <v>10</v>
      </c>
      <c r="H100" s="11">
        <f t="shared" si="83"/>
        <v>15.4018333333333</v>
      </c>
      <c r="I100" s="11">
        <f t="shared" si="84"/>
        <v>288.551833333333</v>
      </c>
      <c r="J100" s="11">
        <f t="shared" si="85"/>
        <v>0.116822233285606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0.267613132824817</v>
      </c>
      <c r="P100" s="11">
        <f t="shared" si="88"/>
        <v>0.0312631638331526</v>
      </c>
      <c r="Q100" s="15">
        <f t="shared" si="89"/>
        <v>0.00406421129830983</v>
      </c>
      <c r="R100" s="11">
        <f t="shared" si="90"/>
        <v>0.0098696</v>
      </c>
      <c r="S100" s="16">
        <f t="shared" si="91"/>
        <v>0.411790882944581</v>
      </c>
      <c r="T100" s="3">
        <v>0.01</v>
      </c>
      <c r="U100" s="17">
        <f t="shared" si="92"/>
        <v>0.00411790882944581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0.0189179088294458</v>
      </c>
      <c r="AR100" s="24">
        <f t="shared" si="96"/>
        <v>7.592</v>
      </c>
      <c r="AS100" s="1">
        <f t="shared" si="97"/>
        <v>0.13</v>
      </c>
      <c r="AT100" s="2">
        <f t="shared" si="101"/>
        <v>7.375</v>
      </c>
      <c r="AU100" s="1">
        <f t="shared" si="98"/>
        <v>922.591623577735</v>
      </c>
    </row>
    <row r="101" s="1" customFormat="1" spans="1:47">
      <c r="A101" s="6"/>
      <c r="B101" s="6"/>
      <c r="C101" s="9">
        <v>10</v>
      </c>
      <c r="D101" s="10">
        <v>6.72148387096774</v>
      </c>
      <c r="E101" s="12">
        <f t="shared" si="99"/>
        <v>15.4018333333333</v>
      </c>
      <c r="F101" s="9" t="s">
        <v>109</v>
      </c>
      <c r="G101" s="6">
        <v>11</v>
      </c>
      <c r="H101" s="11">
        <f t="shared" si="83"/>
        <v>6.72148387096774</v>
      </c>
      <c r="I101" s="11">
        <f t="shared" si="84"/>
        <v>279.871483870968</v>
      </c>
      <c r="J101" s="11">
        <f t="shared" si="85"/>
        <v>0.0410207523451368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0.224532470542082</v>
      </c>
      <c r="O101" s="11">
        <f t="shared" si="100"/>
        <v>0.0877374984495832</v>
      </c>
      <c r="P101" s="11">
        <f t="shared" si="88"/>
        <v>0.00359905819528217</v>
      </c>
      <c r="Q101" s="15">
        <f t="shared" si="89"/>
        <v>0.000467877565386682</v>
      </c>
      <c r="R101" s="11">
        <f t="shared" si="90"/>
        <v>0.0098696</v>
      </c>
      <c r="S101" s="16">
        <f t="shared" si="91"/>
        <v>0.0474059298640961</v>
      </c>
      <c r="T101" s="3">
        <v>0.01</v>
      </c>
      <c r="U101" s="17">
        <f t="shared" si="92"/>
        <v>0.000474059298640961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0.015274059298641</v>
      </c>
      <c r="AR101" s="24">
        <f t="shared" si="96"/>
        <v>7.592</v>
      </c>
      <c r="AS101" s="1">
        <f t="shared" si="97"/>
        <v>0.13</v>
      </c>
      <c r="AT101" s="2">
        <f t="shared" si="101"/>
        <v>7.375</v>
      </c>
      <c r="AU101" s="1">
        <f t="shared" si="98"/>
        <v>744.887782999669</v>
      </c>
    </row>
    <row r="102" s="1" customFormat="1" spans="1:48">
      <c r="A102" s="6"/>
      <c r="B102" s="6"/>
      <c r="C102" s="9">
        <v>11</v>
      </c>
      <c r="D102" s="10">
        <v>-1.9599</v>
      </c>
      <c r="E102" s="12">
        <f t="shared" si="99"/>
        <v>6.72148387096774</v>
      </c>
      <c r="F102" s="9" t="s">
        <v>111</v>
      </c>
      <c r="G102" s="6">
        <v>12</v>
      </c>
      <c r="H102" s="11">
        <f t="shared" si="83"/>
        <v>-1.9599</v>
      </c>
      <c r="I102" s="11">
        <f t="shared" si="84"/>
        <v>271.1901</v>
      </c>
      <c r="J102" s="11">
        <f t="shared" si="85"/>
        <v>0.0134686905831134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0.160058440254301</v>
      </c>
      <c r="P102" s="11">
        <f t="shared" si="88"/>
        <v>0.00215577760700093</v>
      </c>
      <c r="Q102" s="15">
        <f t="shared" si="89"/>
        <v>0.000280251088910121</v>
      </c>
      <c r="R102" s="11">
        <f t="shared" si="90"/>
        <v>0.0098696</v>
      </c>
      <c r="S102" s="16">
        <f t="shared" si="91"/>
        <v>0.0283953847075992</v>
      </c>
      <c r="T102" s="3">
        <v>0.01</v>
      </c>
      <c r="U102" s="17">
        <f t="shared" si="92"/>
        <v>0.000283953847075992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0.015083953847076</v>
      </c>
      <c r="AR102" s="24">
        <f t="shared" si="96"/>
        <v>7.592</v>
      </c>
      <c r="AS102" s="1">
        <f t="shared" si="97"/>
        <v>0.13</v>
      </c>
      <c r="AT102" s="2">
        <f t="shared" si="101"/>
        <v>7.375</v>
      </c>
      <c r="AU102" s="1">
        <f t="shared" si="98"/>
        <v>735.616689730771</v>
      </c>
      <c r="AV102" s="1">
        <f>SUM(AU91:AU102)</f>
        <v>13246.7982842317</v>
      </c>
    </row>
    <row r="103" s="1" customFormat="1" spans="1:46">
      <c r="A103" s="6"/>
      <c r="B103" s="6"/>
      <c r="C103" s="9">
        <v>12</v>
      </c>
      <c r="D103" s="10">
        <v>-12.9706774193548</v>
      </c>
      <c r="E103" s="12">
        <f t="shared" si="99"/>
        <v>-1.9599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29">
        <v>-12.77</v>
      </c>
      <c r="E107" s="9"/>
      <c r="F107" s="9"/>
      <c r="G107" s="6">
        <v>1</v>
      </c>
      <c r="H107" s="11">
        <f t="shared" ref="H107:H118" si="102">E108</f>
        <v>-12.77</v>
      </c>
      <c r="I107" s="11">
        <f t="shared" ref="I107:I118" si="103">H107+273.15</f>
        <v>260.38</v>
      </c>
      <c r="J107" s="11">
        <f t="shared" ref="J107:J118" si="104">EXP(($C$18*(I107-$C$16))/($C$19*I107*$C$16))</f>
        <v>0.00303362357525746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0.00838094634701014</v>
      </c>
      <c r="Q107" s="15">
        <f t="shared" ref="Q107:Q118" si="108">P107*$B$109</f>
        <v>0.00243047444063294</v>
      </c>
      <c r="R107" s="11">
        <f t="shared" ref="R107:R118" si="109">L107*$B$109</f>
        <v>0.80117865</v>
      </c>
      <c r="S107" s="16">
        <f t="shared" ref="S107:S118" si="110">Q107/R107</f>
        <v>0.00303362357525745</v>
      </c>
      <c r="T107" s="3">
        <v>0.27</v>
      </c>
      <c r="U107" s="17">
        <f t="shared" ref="U107:U118" si="111">S107*T107</f>
        <v>0.000819078365319513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0.226559146926382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147.5275</v>
      </c>
      <c r="AF107" s="1">
        <f t="shared" ref="AF107:AF118" si="116">AE107*10000*AC107*AB107</f>
        <v>3419969.15554422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0">
        <v>-12.8312580645161</v>
      </c>
      <c r="E108" s="12">
        <f t="shared" ref="E108:E119" si="117">D107</f>
        <v>-12.77</v>
      </c>
      <c r="F108" s="9" t="s">
        <v>109</v>
      </c>
      <c r="G108" s="6">
        <v>2</v>
      </c>
      <c r="H108" s="11">
        <f t="shared" si="102"/>
        <v>-12.8312580645161</v>
      </c>
      <c r="I108" s="11">
        <f t="shared" si="103"/>
        <v>260.318741935484</v>
      </c>
      <c r="J108" s="11">
        <f t="shared" si="104"/>
        <v>0.00300704582319302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5.51698905365299</v>
      </c>
      <c r="P108" s="11">
        <f t="shared" si="107"/>
        <v>0.0165898388903888</v>
      </c>
      <c r="Q108" s="15">
        <f t="shared" si="108"/>
        <v>0.00481105327821276</v>
      </c>
      <c r="R108" s="11">
        <f t="shared" si="109"/>
        <v>0.80117865</v>
      </c>
      <c r="S108" s="16">
        <f t="shared" si="110"/>
        <v>0.00600496940128491</v>
      </c>
      <c r="T108" s="3">
        <v>0.27</v>
      </c>
      <c r="U108" s="17">
        <f t="shared" si="111"/>
        <v>0.00162134173834693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0.226715026699761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147.5275</v>
      </c>
      <c r="AF108" s="1">
        <f t="shared" si="116"/>
        <v>3422322.2012021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-8.63441379310345</v>
      </c>
      <c r="E109" s="12">
        <f t="shared" si="117"/>
        <v>-12.8312580645161</v>
      </c>
      <c r="F109" s="9" t="s">
        <v>109</v>
      </c>
      <c r="G109" s="6">
        <v>3</v>
      </c>
      <c r="H109" s="11">
        <f t="shared" si="102"/>
        <v>-8.63441379310345</v>
      </c>
      <c r="I109" s="11">
        <f t="shared" si="103"/>
        <v>264.515586206897</v>
      </c>
      <c r="J109" s="11">
        <f t="shared" si="104"/>
        <v>0.00544340677533914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8.2630842147626</v>
      </c>
      <c r="P109" s="11">
        <f t="shared" si="107"/>
        <v>0.0449793285998366</v>
      </c>
      <c r="Q109" s="15">
        <f t="shared" si="108"/>
        <v>0.0130440052939526</v>
      </c>
      <c r="R109" s="11">
        <f t="shared" si="109"/>
        <v>0.80117865</v>
      </c>
      <c r="S109" s="16">
        <f t="shared" si="110"/>
        <v>0.0162810195877694</v>
      </c>
      <c r="T109" s="3">
        <v>0.27</v>
      </c>
      <c r="U109" s="17">
        <f t="shared" si="111"/>
        <v>0.00439587528869773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0.227254118568594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147.5275</v>
      </c>
      <c r="AF109" s="1">
        <f t="shared" si="116"/>
        <v>3430459.93295307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0">
        <v>0.033645161290323</v>
      </c>
      <c r="E110" s="12">
        <f t="shared" si="117"/>
        <v>-8.63441379310345</v>
      </c>
      <c r="F110" s="9" t="s">
        <v>109</v>
      </c>
      <c r="G110" s="6">
        <v>4</v>
      </c>
      <c r="H110" s="11">
        <f t="shared" si="102"/>
        <v>0.033645161290323</v>
      </c>
      <c r="I110" s="11">
        <f t="shared" si="103"/>
        <v>273.18364516129</v>
      </c>
      <c r="J110" s="11">
        <f t="shared" si="104"/>
        <v>0.0175030478787047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10.9807898861628</v>
      </c>
      <c r="P110" s="11">
        <f t="shared" si="107"/>
        <v>0.192197291123503</v>
      </c>
      <c r="Q110" s="15">
        <f t="shared" si="108"/>
        <v>0.0557372144258159</v>
      </c>
      <c r="R110" s="11">
        <f t="shared" si="109"/>
        <v>0.80117865</v>
      </c>
      <c r="S110" s="16">
        <f t="shared" si="110"/>
        <v>0.0695690211238354</v>
      </c>
      <c r="T110" s="3">
        <v>0.27</v>
      </c>
      <c r="U110" s="17">
        <f t="shared" si="111"/>
        <v>0.0187836357034355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0.230049660417178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147.5275</v>
      </c>
      <c r="AF110" s="1">
        <f t="shared" si="116"/>
        <v>3472659.36310142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0">
        <v>6.72763333333333</v>
      </c>
      <c r="E111" s="12">
        <f t="shared" si="117"/>
        <v>0.033645161290323</v>
      </c>
      <c r="F111" s="9" t="s">
        <v>109</v>
      </c>
      <c r="G111" s="6">
        <v>5</v>
      </c>
      <c r="H111" s="11">
        <f t="shared" si="102"/>
        <v>6.72763333333333</v>
      </c>
      <c r="I111" s="11">
        <f t="shared" si="103"/>
        <v>279.877633333333</v>
      </c>
      <c r="J111" s="11">
        <f t="shared" si="104"/>
        <v>0.0410521209851734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10.2491629652873</v>
      </c>
      <c r="O111" s="11">
        <f t="shared" si="118"/>
        <v>3.30211462975196</v>
      </c>
      <c r="P111" s="11">
        <f t="shared" si="107"/>
        <v>0.135558809287489</v>
      </c>
      <c r="Q111" s="15">
        <f t="shared" si="108"/>
        <v>0.0393120546933717</v>
      </c>
      <c r="R111" s="11">
        <f t="shared" si="109"/>
        <v>0.80117865</v>
      </c>
      <c r="S111" s="16">
        <f t="shared" si="110"/>
        <v>0.0490677761986939</v>
      </c>
      <c r="T111" s="3">
        <v>0.27</v>
      </c>
      <c r="U111" s="17">
        <f t="shared" si="111"/>
        <v>0.0132482995736473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0.27777414460716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147.5275</v>
      </c>
      <c r="AF111" s="1">
        <f t="shared" si="116"/>
        <v>4193072.84500348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0">
        <v>14.6163225806452</v>
      </c>
      <c r="E112" s="12">
        <f t="shared" si="117"/>
        <v>6.72763333333333</v>
      </c>
      <c r="F112" s="9" t="s">
        <v>111</v>
      </c>
      <c r="G112" s="6">
        <v>6</v>
      </c>
      <c r="H112" s="11">
        <f t="shared" si="102"/>
        <v>14.6163225806452</v>
      </c>
      <c r="I112" s="11">
        <f t="shared" si="103"/>
        <v>287.766322580645</v>
      </c>
      <c r="J112" s="11">
        <f t="shared" si="104"/>
        <v>0.106542500993517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5.92924082046447</v>
      </c>
      <c r="P112" s="11">
        <f t="shared" si="107"/>
        <v>0.631716146005135</v>
      </c>
      <c r="Q112" s="15">
        <f t="shared" si="108"/>
        <v>0.183197682341489</v>
      </c>
      <c r="R112" s="11">
        <f t="shared" si="109"/>
        <v>0.80117865</v>
      </c>
      <c r="S112" s="16">
        <f t="shared" si="110"/>
        <v>0.228660214973888</v>
      </c>
      <c r="T112" s="3">
        <v>0.27</v>
      </c>
      <c r="U112" s="17">
        <f t="shared" si="111"/>
        <v>0.0617382580429497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0.287195743537745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147.5275</v>
      </c>
      <c r="AF112" s="1">
        <f t="shared" si="116"/>
        <v>4335294.32745363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0">
        <v>20.0852</v>
      </c>
      <c r="E113" s="12">
        <f t="shared" si="117"/>
        <v>14.6163225806452</v>
      </c>
      <c r="F113" s="9" t="s">
        <v>109</v>
      </c>
      <c r="G113" s="6">
        <v>7</v>
      </c>
      <c r="H113" s="11">
        <f t="shared" si="102"/>
        <v>20.0852</v>
      </c>
      <c r="I113" s="11">
        <f t="shared" si="103"/>
        <v>293.2352</v>
      </c>
      <c r="J113" s="11">
        <f t="shared" si="104"/>
        <v>0.200253772165297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8.06020967445934</v>
      </c>
      <c r="P113" s="11">
        <f t="shared" si="107"/>
        <v>1.6140873917537</v>
      </c>
      <c r="Q113" s="15">
        <f t="shared" si="108"/>
        <v>0.468085343608574</v>
      </c>
      <c r="R113" s="11">
        <f t="shared" si="109"/>
        <v>0.80117865</v>
      </c>
      <c r="S113" s="16">
        <f t="shared" si="110"/>
        <v>0.584245902719168</v>
      </c>
      <c r="T113" s="3">
        <v>0.27</v>
      </c>
      <c r="U113" s="17">
        <f t="shared" si="111"/>
        <v>0.157746393734175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0.30585012430255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147.5275</v>
      </c>
      <c r="AF113" s="1">
        <f t="shared" si="116"/>
        <v>4616887.04925242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0">
        <v>23.3210322580645</v>
      </c>
      <c r="E114" s="12">
        <f t="shared" si="117"/>
        <v>20.0852</v>
      </c>
      <c r="F114" s="9" t="s">
        <v>109</v>
      </c>
      <c r="G114" s="6">
        <v>8</v>
      </c>
      <c r="H114" s="11">
        <f t="shared" si="102"/>
        <v>23.3210322580645</v>
      </c>
      <c r="I114" s="11">
        <f t="shared" si="103"/>
        <v>296.471032258064</v>
      </c>
      <c r="J114" s="11">
        <f t="shared" si="104"/>
        <v>0.287722971868645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9.20880728270563</v>
      </c>
      <c r="P114" s="11">
        <f t="shared" si="107"/>
        <v>2.64958539874568</v>
      </c>
      <c r="Q114" s="15">
        <f t="shared" si="108"/>
        <v>0.768379765636249</v>
      </c>
      <c r="R114" s="11">
        <f t="shared" si="109"/>
        <v>0.80117865</v>
      </c>
      <c r="S114" s="16">
        <f t="shared" si="110"/>
        <v>0.959061709440521</v>
      </c>
      <c r="T114" s="3">
        <v>0.27</v>
      </c>
      <c r="U114" s="17">
        <f t="shared" si="111"/>
        <v>0.258946661548941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0.325513336338959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147.5275</v>
      </c>
      <c r="AF114" s="1">
        <f t="shared" si="116"/>
        <v>4913708.34106852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0">
        <v>22.1183870967742</v>
      </c>
      <c r="E115" s="12">
        <f t="shared" si="117"/>
        <v>23.3210322580645</v>
      </c>
      <c r="F115" s="9" t="s">
        <v>109</v>
      </c>
      <c r="G115" s="6">
        <v>9</v>
      </c>
      <c r="H115" s="11">
        <f t="shared" si="102"/>
        <v>22.1183870967742</v>
      </c>
      <c r="I115" s="11">
        <f t="shared" si="103"/>
        <v>295.268387096774</v>
      </c>
      <c r="J115" s="11">
        <f t="shared" si="104"/>
        <v>0.251697898494792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9.32190688395995</v>
      </c>
      <c r="P115" s="11">
        <f t="shared" si="107"/>
        <v>2.34630437265685</v>
      </c>
      <c r="Q115" s="15">
        <f t="shared" si="108"/>
        <v>0.680428268070487</v>
      </c>
      <c r="R115" s="11">
        <f t="shared" si="109"/>
        <v>0.80117865</v>
      </c>
      <c r="S115" s="16">
        <f t="shared" si="110"/>
        <v>0.849284074245472</v>
      </c>
      <c r="T115" s="3">
        <v>0.27</v>
      </c>
      <c r="U115" s="17">
        <f t="shared" si="111"/>
        <v>0.229306700046277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0.319754291818992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147.5275</v>
      </c>
      <c r="AF115" s="1">
        <f t="shared" si="116"/>
        <v>4826774.06853573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0">
        <v>15.4018333333333</v>
      </c>
      <c r="E116" s="12">
        <f t="shared" si="117"/>
        <v>22.1183870967742</v>
      </c>
      <c r="F116" s="9" t="s">
        <v>109</v>
      </c>
      <c r="G116" s="6">
        <v>10</v>
      </c>
      <c r="H116" s="11">
        <f t="shared" si="102"/>
        <v>15.4018333333333</v>
      </c>
      <c r="I116" s="11">
        <f t="shared" si="103"/>
        <v>288.551833333333</v>
      </c>
      <c r="J116" s="11">
        <f t="shared" si="104"/>
        <v>0.116822233285606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9.7382875113031</v>
      </c>
      <c r="P116" s="11">
        <f t="shared" si="107"/>
        <v>1.13764849544775</v>
      </c>
      <c r="Q116" s="15">
        <f t="shared" si="108"/>
        <v>0.329918063679847</v>
      </c>
      <c r="R116" s="11">
        <f t="shared" si="109"/>
        <v>0.80117865</v>
      </c>
      <c r="S116" s="16">
        <f t="shared" si="110"/>
        <v>0.411790882944581</v>
      </c>
      <c r="T116" s="3">
        <v>0.27</v>
      </c>
      <c r="U116" s="17">
        <f t="shared" si="111"/>
        <v>0.111183538395037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0.248002961510156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147.5275</v>
      </c>
      <c r="AF116" s="1">
        <f t="shared" si="116"/>
        <v>3743669.10519819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0">
        <v>6.72148387096774</v>
      </c>
      <c r="E117" s="12">
        <f t="shared" si="117"/>
        <v>15.4018333333333</v>
      </c>
      <c r="F117" s="9" t="s">
        <v>109</v>
      </c>
      <c r="G117" s="6">
        <v>11</v>
      </c>
      <c r="H117" s="11">
        <f t="shared" si="102"/>
        <v>6.72148387096774</v>
      </c>
      <c r="I117" s="11">
        <f t="shared" si="103"/>
        <v>279.871483870968</v>
      </c>
      <c r="J117" s="11">
        <f t="shared" si="104"/>
        <v>0.0410207523451368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8.17060706506258</v>
      </c>
      <c r="O117" s="11">
        <f t="shared" si="118"/>
        <v>3.19271695079277</v>
      </c>
      <c r="P117" s="11">
        <f t="shared" si="107"/>
        <v>0.13096765134659</v>
      </c>
      <c r="Q117" s="15">
        <f t="shared" si="108"/>
        <v>0.0379806188905112</v>
      </c>
      <c r="R117" s="11">
        <f t="shared" si="109"/>
        <v>0.80117865</v>
      </c>
      <c r="S117" s="16">
        <f t="shared" si="110"/>
        <v>0.0474059298640961</v>
      </c>
      <c r="T117" s="3">
        <v>0.27</v>
      </c>
      <c r="U117" s="17">
        <f t="shared" si="111"/>
        <v>0.0127996010633059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0.2288869624866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147.5275</v>
      </c>
      <c r="AF117" s="1">
        <f t="shared" si="116"/>
        <v>3455108.13591092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s="17"/>
      <c r="BC117" s="16"/>
      <c r="BD117" s="3"/>
      <c r="BE117" s="3"/>
      <c r="BF117" s="18"/>
      <c r="BG117" s="3"/>
      <c r="BH117" s="19"/>
      <c r="BI117" s="3"/>
      <c r="BJ117" s="3"/>
      <c r="BK117" s="19"/>
      <c r="BL117" s="16"/>
      <c r="BM117" s="3"/>
      <c r="BN117" s="17"/>
      <c r="BO117" s="26"/>
      <c r="BP117" s="3"/>
      <c r="BQ117" s="17"/>
      <c r="BR117" s="27"/>
      <c r="BS117" s="19"/>
      <c r="BT117" s="19"/>
      <c r="BU117" s="27"/>
      <c r="BV117" s="19"/>
      <c r="BW117" s="17"/>
      <c r="BX117" s="3"/>
      <c r="BY117" s="3"/>
      <c r="BZ117" s="3"/>
    </row>
    <row r="118" s="1" customFormat="1" spans="1:78">
      <c r="A118" s="6"/>
      <c r="B118" s="6"/>
      <c r="C118" s="9">
        <v>11</v>
      </c>
      <c r="D118" s="10">
        <v>-1.9599</v>
      </c>
      <c r="E118" s="12">
        <f t="shared" si="117"/>
        <v>6.72148387096774</v>
      </c>
      <c r="F118" s="9" t="s">
        <v>111</v>
      </c>
      <c r="G118" s="6">
        <v>12</v>
      </c>
      <c r="H118" s="11">
        <f t="shared" si="102"/>
        <v>-1.9599</v>
      </c>
      <c r="I118" s="11">
        <f t="shared" si="103"/>
        <v>271.1901</v>
      </c>
      <c r="J118" s="11">
        <f t="shared" si="104"/>
        <v>0.0134686905831134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5.82443429944618</v>
      </c>
      <c r="P118" s="11">
        <f t="shared" si="107"/>
        <v>0.0784475034009136</v>
      </c>
      <c r="Q118" s="15">
        <f t="shared" si="108"/>
        <v>0.0227497759862649</v>
      </c>
      <c r="R118" s="11">
        <f t="shared" si="109"/>
        <v>0.80117865</v>
      </c>
      <c r="S118" s="16">
        <f t="shared" si="110"/>
        <v>0.0283953847075992</v>
      </c>
      <c r="T118" s="3">
        <v>0.27</v>
      </c>
      <c r="U118" s="17">
        <f t="shared" si="111"/>
        <v>0.00766675387105177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0.227889650277145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147.5275</v>
      </c>
      <c r="AF118" s="1">
        <f t="shared" si="116"/>
        <v>3440053.449128</v>
      </c>
      <c r="AG118" s="1">
        <f>SUM(AF107:AF118)</f>
        <v>47269977.9743517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s="17"/>
      <c r="BC118" s="16"/>
      <c r="BD118" s="3"/>
      <c r="BE118" s="3"/>
      <c r="BF118" s="18"/>
      <c r="BG118" s="3"/>
      <c r="BH118" s="19"/>
      <c r="BI118" s="3"/>
      <c r="BJ118" s="3"/>
      <c r="BK118" s="19"/>
      <c r="BL118" s="16"/>
      <c r="BM118" s="3"/>
      <c r="BN118" s="17"/>
      <c r="BO118" s="26"/>
      <c r="BP118" s="3"/>
      <c r="BQ118" s="17"/>
      <c r="BR118" s="27"/>
      <c r="BS118" s="19"/>
      <c r="BT118" s="19"/>
      <c r="BU118" s="27"/>
      <c r="BV118" s="19"/>
      <c r="BW118" s="17"/>
      <c r="BX118" s="3"/>
      <c r="BY118" s="3"/>
      <c r="BZ118" s="3"/>
    </row>
    <row r="119" s="1" customFormat="1" spans="1:46">
      <c r="A119" s="6"/>
      <c r="B119" s="6"/>
      <c r="C119" s="9">
        <v>12</v>
      </c>
      <c r="D119" s="10">
        <v>-12.9706774193548</v>
      </c>
      <c r="E119" s="12">
        <f t="shared" si="117"/>
        <v>-1.9599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-12.77</v>
      </c>
      <c r="E123" s="9"/>
      <c r="F123" s="9"/>
      <c r="G123" s="6">
        <v>1</v>
      </c>
      <c r="H123" s="11">
        <f t="shared" ref="H123:H134" si="119">E124</f>
        <v>-12.77</v>
      </c>
      <c r="I123" s="11">
        <f t="shared" ref="I123:I134" si="120">H123+273.15</f>
        <v>260.38</v>
      </c>
      <c r="J123" s="11">
        <f t="shared" ref="J123:J134" si="121">EXP(($C$18*(I123-$C$16))/($C$19*I123*$C$16))</f>
        <v>0.00303362357525746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0.00158118527989569</v>
      </c>
      <c r="Q123" s="15">
        <f t="shared" ref="Q123:Q134" si="125">P123*$B$125</f>
        <v>0.00041110817277288</v>
      </c>
      <c r="R123" s="11">
        <f t="shared" ref="R123:R134" si="126">L123*$B$125</f>
        <v>0.1355172</v>
      </c>
      <c r="S123" s="16">
        <f t="shared" ref="S123:S134" si="127">Q123/R123</f>
        <v>0.00303362357525746</v>
      </c>
      <c r="T123" s="3">
        <v>0.01</v>
      </c>
      <c r="U123" s="17">
        <f t="shared" ref="U123:U134" si="128">S123*T123</f>
        <v>3.03362357525746e-5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0.00552033623575257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0.3</v>
      </c>
      <c r="AX123" s="1">
        <f t="shared" ref="AX123:AX134" si="134">AW123*10000*AV123*0.67*AU123*AT123</f>
        <v>150.368202455273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-12.8312580645161</v>
      </c>
      <c r="E124" s="12">
        <f t="shared" ref="E124:E135" si="135">D123</f>
        <v>-12.77</v>
      </c>
      <c r="F124" s="9" t="s">
        <v>109</v>
      </c>
      <c r="G124" s="6">
        <v>2</v>
      </c>
      <c r="H124" s="11">
        <f t="shared" si="119"/>
        <v>-12.8312580645161</v>
      </c>
      <c r="I124" s="11">
        <f t="shared" si="120"/>
        <v>260.318741935484</v>
      </c>
      <c r="J124" s="11">
        <f t="shared" si="121"/>
        <v>0.00300704582319302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1.0408588147201</v>
      </c>
      <c r="P124" s="11">
        <f t="shared" si="124"/>
        <v>0.00312991015133772</v>
      </c>
      <c r="Q124" s="15">
        <f t="shared" si="125"/>
        <v>0.000813776639347808</v>
      </c>
      <c r="R124" s="11">
        <f t="shared" si="126"/>
        <v>0.1355172</v>
      </c>
      <c r="S124" s="16">
        <f t="shared" si="127"/>
        <v>0.00600496940128491</v>
      </c>
      <c r="T124" s="3">
        <v>0.01</v>
      </c>
      <c r="U124" s="17">
        <f t="shared" si="128"/>
        <v>6.00496940128491e-5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0.00555004969401285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0.3</v>
      </c>
      <c r="AX124" s="1">
        <f t="shared" si="134"/>
        <v>151.177566073089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-8.63441379310345</v>
      </c>
      <c r="E125" s="12">
        <f t="shared" si="135"/>
        <v>-12.8312580645161</v>
      </c>
      <c r="F125" s="9" t="s">
        <v>109</v>
      </c>
      <c r="G125" s="6">
        <v>3</v>
      </c>
      <c r="H125" s="11">
        <f t="shared" si="119"/>
        <v>-8.63441379310345</v>
      </c>
      <c r="I125" s="11">
        <f t="shared" si="120"/>
        <v>264.515586206897</v>
      </c>
      <c r="J125" s="11">
        <f t="shared" si="121"/>
        <v>0.00544340677533914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1.55894890456877</v>
      </c>
      <c r="P125" s="11">
        <f t="shared" si="124"/>
        <v>0.00848599302953715</v>
      </c>
      <c r="Q125" s="15">
        <f t="shared" si="125"/>
        <v>0.00220635818767966</v>
      </c>
      <c r="R125" s="11">
        <f t="shared" si="126"/>
        <v>0.1355172</v>
      </c>
      <c r="S125" s="16">
        <f t="shared" si="127"/>
        <v>0.0162810195877694</v>
      </c>
      <c r="T125" s="3">
        <v>0.01</v>
      </c>
      <c r="U125" s="17">
        <f t="shared" si="128"/>
        <v>0.000162810195877694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0.00565281019587769</v>
      </c>
      <c r="AU125" s="24">
        <f t="shared" si="132"/>
        <v>52.122</v>
      </c>
      <c r="AV125" s="1">
        <f t="shared" si="133"/>
        <v>0.26</v>
      </c>
      <c r="AW125" s="2">
        <f t="shared" si="137"/>
        <v>0.3</v>
      </c>
      <c r="AX125" s="1">
        <f t="shared" si="134"/>
        <v>153.976654985236</v>
      </c>
    </row>
    <row r="126" s="1" customFormat="1" spans="1:50">
      <c r="A126" s="6"/>
      <c r="B126" s="6"/>
      <c r="C126" s="9">
        <v>3</v>
      </c>
      <c r="D126" s="10">
        <v>0.033645161290323</v>
      </c>
      <c r="E126" s="12">
        <f t="shared" si="135"/>
        <v>-8.63441379310345</v>
      </c>
      <c r="F126" s="9" t="s">
        <v>109</v>
      </c>
      <c r="G126" s="6">
        <v>4</v>
      </c>
      <c r="H126" s="11">
        <f t="shared" si="119"/>
        <v>0.033645161290323</v>
      </c>
      <c r="I126" s="11">
        <f t="shared" si="120"/>
        <v>273.18364516129</v>
      </c>
      <c r="J126" s="11">
        <f t="shared" si="121"/>
        <v>0.0175030478787047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2.07168291153923</v>
      </c>
      <c r="P126" s="11">
        <f t="shared" si="124"/>
        <v>0.0362607651901655</v>
      </c>
      <c r="Q126" s="15">
        <f t="shared" si="125"/>
        <v>0.00942779894944302</v>
      </c>
      <c r="R126" s="11">
        <f t="shared" si="126"/>
        <v>0.1355172</v>
      </c>
      <c r="S126" s="16">
        <f t="shared" si="127"/>
        <v>0.0695690211238354</v>
      </c>
      <c r="T126" s="3">
        <v>0.01</v>
      </c>
      <c r="U126" s="17">
        <f t="shared" si="128"/>
        <v>0.000695690211238354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0.00618569021123835</v>
      </c>
      <c r="AU126" s="24">
        <f t="shared" si="132"/>
        <v>52.122</v>
      </c>
      <c r="AV126" s="1">
        <f t="shared" si="133"/>
        <v>0.26</v>
      </c>
      <c r="AW126" s="2">
        <f t="shared" si="137"/>
        <v>0.3</v>
      </c>
      <c r="AX126" s="1">
        <f t="shared" si="134"/>
        <v>168.49175091638</v>
      </c>
    </row>
    <row r="127" s="1" customFormat="1" spans="1:50">
      <c r="A127" s="6"/>
      <c r="B127" s="6"/>
      <c r="C127" s="9">
        <v>4</v>
      </c>
      <c r="D127" s="10">
        <v>6.72763333333333</v>
      </c>
      <c r="E127" s="12">
        <f t="shared" si="135"/>
        <v>0.033645161290323</v>
      </c>
      <c r="F127" s="9" t="s">
        <v>109</v>
      </c>
      <c r="G127" s="6">
        <v>5</v>
      </c>
      <c r="H127" s="11">
        <f t="shared" si="119"/>
        <v>6.72763333333333</v>
      </c>
      <c r="I127" s="11">
        <f t="shared" si="120"/>
        <v>279.877633333333</v>
      </c>
      <c r="J127" s="11">
        <f t="shared" si="121"/>
        <v>0.0410521209851734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1.93365103903161</v>
      </c>
      <c r="O127" s="11">
        <f t="shared" si="136"/>
        <v>0.622991107317453</v>
      </c>
      <c r="P127" s="11">
        <f t="shared" si="124"/>
        <v>0.0255751063102832</v>
      </c>
      <c r="Q127" s="15">
        <f t="shared" si="125"/>
        <v>0.00664952764067364</v>
      </c>
      <c r="R127" s="11">
        <f t="shared" si="126"/>
        <v>0.1355172</v>
      </c>
      <c r="S127" s="16">
        <f t="shared" si="127"/>
        <v>0.0490677761986939</v>
      </c>
      <c r="T127" s="3">
        <v>0.01</v>
      </c>
      <c r="U127" s="17">
        <f t="shared" si="128"/>
        <v>0.000490677761986939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0.0104406777619869</v>
      </c>
      <c r="AU127" s="24">
        <f t="shared" si="132"/>
        <v>52.122</v>
      </c>
      <c r="AV127" s="1">
        <f t="shared" si="133"/>
        <v>0.26</v>
      </c>
      <c r="AW127" s="2">
        <f t="shared" si="137"/>
        <v>0.3</v>
      </c>
      <c r="AX127" s="1">
        <f t="shared" si="134"/>
        <v>284.393174697754</v>
      </c>
    </row>
    <row r="128" s="1" customFormat="1" spans="1:50">
      <c r="A128" s="6"/>
      <c r="B128" s="6"/>
      <c r="C128" s="9">
        <v>5</v>
      </c>
      <c r="D128" s="10">
        <v>14.6163225806452</v>
      </c>
      <c r="E128" s="12">
        <f t="shared" si="135"/>
        <v>6.72763333333333</v>
      </c>
      <c r="F128" s="9" t="s">
        <v>111</v>
      </c>
      <c r="G128" s="6">
        <v>6</v>
      </c>
      <c r="H128" s="11">
        <f t="shared" si="119"/>
        <v>14.6163225806452</v>
      </c>
      <c r="I128" s="11">
        <f t="shared" si="120"/>
        <v>287.766322580645</v>
      </c>
      <c r="J128" s="11">
        <f t="shared" si="121"/>
        <v>0.106542500993517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1.11863600100717</v>
      </c>
      <c r="P128" s="11">
        <f t="shared" si="124"/>
        <v>0.11918227724869</v>
      </c>
      <c r="Q128" s="15">
        <f t="shared" si="125"/>
        <v>0.0309873920846594</v>
      </c>
      <c r="R128" s="11">
        <f t="shared" si="126"/>
        <v>0.1355172</v>
      </c>
      <c r="S128" s="16">
        <f t="shared" si="127"/>
        <v>0.228660214973888</v>
      </c>
      <c r="T128" s="3">
        <v>0.01</v>
      </c>
      <c r="U128" s="17">
        <f t="shared" si="128"/>
        <v>0.00228660214973888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0.0122366021497389</v>
      </c>
      <c r="AU128" s="24">
        <f t="shared" si="132"/>
        <v>52.122</v>
      </c>
      <c r="AV128" s="1">
        <f t="shared" si="133"/>
        <v>0.26</v>
      </c>
      <c r="AW128" s="2">
        <f t="shared" si="137"/>
        <v>0.3</v>
      </c>
      <c r="AX128" s="1">
        <f t="shared" si="134"/>
        <v>333.312282230165</v>
      </c>
    </row>
    <row r="129" s="1" customFormat="1" spans="1:50">
      <c r="A129" s="6"/>
      <c r="B129" s="6"/>
      <c r="C129" s="9">
        <v>6</v>
      </c>
      <c r="D129" s="10">
        <v>20.0852</v>
      </c>
      <c r="E129" s="12">
        <f t="shared" si="135"/>
        <v>14.6163225806452</v>
      </c>
      <c r="F129" s="9" t="s">
        <v>109</v>
      </c>
      <c r="G129" s="6">
        <v>7</v>
      </c>
      <c r="H129" s="11">
        <f t="shared" si="119"/>
        <v>20.0852</v>
      </c>
      <c r="I129" s="11">
        <f t="shared" si="120"/>
        <v>293.2352</v>
      </c>
      <c r="J129" s="11">
        <f t="shared" si="121"/>
        <v>0.200253772165297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1.52067372375848</v>
      </c>
      <c r="P129" s="11">
        <f t="shared" si="124"/>
        <v>0.304520649415285</v>
      </c>
      <c r="Q129" s="15">
        <f t="shared" si="125"/>
        <v>0.079175368847974</v>
      </c>
      <c r="R129" s="11">
        <f t="shared" si="126"/>
        <v>0.1355172</v>
      </c>
      <c r="S129" s="16">
        <f t="shared" si="127"/>
        <v>0.584245902719168</v>
      </c>
      <c r="T129" s="3">
        <v>0.01</v>
      </c>
      <c r="U129" s="17">
        <f t="shared" si="128"/>
        <v>0.00584245902719168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0.0157924590271917</v>
      </c>
      <c r="AU129" s="24">
        <f t="shared" si="132"/>
        <v>52.122</v>
      </c>
      <c r="AV129" s="1">
        <f t="shared" si="133"/>
        <v>0.26</v>
      </c>
      <c r="AW129" s="2">
        <f t="shared" si="137"/>
        <v>0.3</v>
      </c>
      <c r="AX129" s="1">
        <f t="shared" si="134"/>
        <v>430.170115524428</v>
      </c>
    </row>
    <row r="130" s="1" customFormat="1" spans="1:50">
      <c r="A130" s="6"/>
      <c r="B130" s="6"/>
      <c r="C130" s="9">
        <v>7</v>
      </c>
      <c r="D130" s="10">
        <v>23.3210322580645</v>
      </c>
      <c r="E130" s="12">
        <f t="shared" si="135"/>
        <v>20.0852</v>
      </c>
      <c r="F130" s="9" t="s">
        <v>109</v>
      </c>
      <c r="G130" s="6">
        <v>8</v>
      </c>
      <c r="H130" s="11">
        <f t="shared" si="119"/>
        <v>23.3210322580645</v>
      </c>
      <c r="I130" s="11">
        <f t="shared" si="120"/>
        <v>296.471032258064</v>
      </c>
      <c r="J130" s="11">
        <f t="shared" si="121"/>
        <v>0.287722971868645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1.7373730743432</v>
      </c>
      <c r="P130" s="11">
        <f t="shared" si="124"/>
        <v>0.499882144194588</v>
      </c>
      <c r="Q130" s="15">
        <f t="shared" si="125"/>
        <v>0.129969357490593</v>
      </c>
      <c r="R130" s="11">
        <f t="shared" si="126"/>
        <v>0.1355172</v>
      </c>
      <c r="S130" s="16">
        <f t="shared" si="127"/>
        <v>0.959061709440521</v>
      </c>
      <c r="T130" s="3">
        <v>0.01</v>
      </c>
      <c r="U130" s="17">
        <f t="shared" si="128"/>
        <v>0.00959061709440521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0.0195406170944052</v>
      </c>
      <c r="AU130" s="24">
        <f t="shared" si="132"/>
        <v>52.122</v>
      </c>
      <c r="AV130" s="1">
        <f t="shared" si="133"/>
        <v>0.26</v>
      </c>
      <c r="AW130" s="2">
        <f t="shared" si="137"/>
        <v>0.3</v>
      </c>
      <c r="AX130" s="1">
        <f t="shared" si="134"/>
        <v>532.266032696092</v>
      </c>
    </row>
    <row r="131" s="1" customFormat="1" spans="1:50">
      <c r="A131" s="6"/>
      <c r="B131" s="6"/>
      <c r="C131" s="9">
        <v>8</v>
      </c>
      <c r="D131" s="10">
        <v>22.1183870967742</v>
      </c>
      <c r="E131" s="12">
        <f t="shared" si="135"/>
        <v>23.3210322580645</v>
      </c>
      <c r="F131" s="9" t="s">
        <v>109</v>
      </c>
      <c r="G131" s="6">
        <v>9</v>
      </c>
      <c r="H131" s="11">
        <f t="shared" si="119"/>
        <v>22.1183870967742</v>
      </c>
      <c r="I131" s="11">
        <f t="shared" si="120"/>
        <v>295.268387096774</v>
      </c>
      <c r="J131" s="11">
        <f t="shared" si="121"/>
        <v>0.251697898494792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1.75871093014861</v>
      </c>
      <c r="P131" s="11">
        <f t="shared" si="124"/>
        <v>0.442663845178225</v>
      </c>
      <c r="Q131" s="15">
        <f t="shared" si="125"/>
        <v>0.115092599746339</v>
      </c>
      <c r="R131" s="11">
        <f t="shared" si="126"/>
        <v>0.1355172</v>
      </c>
      <c r="S131" s="16">
        <f t="shared" si="127"/>
        <v>0.849284074245472</v>
      </c>
      <c r="T131" s="3">
        <v>0.01</v>
      </c>
      <c r="U131" s="17">
        <f t="shared" si="128"/>
        <v>0.00849284074245472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0.0184428407424547</v>
      </c>
      <c r="AU131" s="24">
        <f t="shared" si="132"/>
        <v>52.122</v>
      </c>
      <c r="AV131" s="1">
        <f t="shared" si="133"/>
        <v>0.26</v>
      </c>
      <c r="AW131" s="2">
        <f t="shared" si="137"/>
        <v>0.3</v>
      </c>
      <c r="AX131" s="1">
        <f t="shared" si="134"/>
        <v>502.36374963014</v>
      </c>
    </row>
    <row r="132" s="1" customFormat="1" spans="1:50">
      <c r="A132" s="6"/>
      <c r="B132" s="6"/>
      <c r="C132" s="9">
        <v>9</v>
      </c>
      <c r="D132" s="10">
        <v>15.4018333333333</v>
      </c>
      <c r="E132" s="12">
        <f t="shared" si="135"/>
        <v>22.1183870967742</v>
      </c>
      <c r="F132" s="9" t="s">
        <v>109</v>
      </c>
      <c r="G132" s="6">
        <v>10</v>
      </c>
      <c r="H132" s="11">
        <f t="shared" si="119"/>
        <v>15.4018333333333</v>
      </c>
      <c r="I132" s="11">
        <f t="shared" si="120"/>
        <v>288.551833333333</v>
      </c>
      <c r="J132" s="11">
        <f t="shared" si="121"/>
        <v>0.116822233285606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1.83726708497038</v>
      </c>
      <c r="P132" s="11">
        <f t="shared" si="124"/>
        <v>0.214633644008374</v>
      </c>
      <c r="Q132" s="15">
        <f t="shared" si="125"/>
        <v>0.0558047474421773</v>
      </c>
      <c r="R132" s="11">
        <f t="shared" si="126"/>
        <v>0.1355172</v>
      </c>
      <c r="S132" s="16">
        <f t="shared" si="127"/>
        <v>0.411790882944581</v>
      </c>
      <c r="T132" s="3">
        <v>0.01</v>
      </c>
      <c r="U132" s="17">
        <f t="shared" si="128"/>
        <v>0.00411790882944581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0.00960790882944581</v>
      </c>
      <c r="AU132" s="24">
        <f t="shared" si="132"/>
        <v>52.122</v>
      </c>
      <c r="AV132" s="1">
        <f t="shared" si="133"/>
        <v>0.26</v>
      </c>
      <c r="AW132" s="2">
        <f t="shared" si="137"/>
        <v>0.3</v>
      </c>
      <c r="AX132" s="1">
        <f t="shared" si="134"/>
        <v>261.709417386777</v>
      </c>
    </row>
    <row r="133" s="1" customFormat="1" spans="1:50">
      <c r="A133" s="6"/>
      <c r="B133" s="6"/>
      <c r="C133" s="9">
        <v>10</v>
      </c>
      <c r="D133" s="10">
        <v>6.72148387096774</v>
      </c>
      <c r="E133" s="12">
        <f t="shared" si="135"/>
        <v>15.4018333333333</v>
      </c>
      <c r="F133" s="9" t="s">
        <v>109</v>
      </c>
      <c r="G133" s="6">
        <v>11</v>
      </c>
      <c r="H133" s="11">
        <f t="shared" si="119"/>
        <v>6.72148387096774</v>
      </c>
      <c r="I133" s="11">
        <f t="shared" si="120"/>
        <v>279.871483870968</v>
      </c>
      <c r="J133" s="11">
        <f t="shared" si="121"/>
        <v>0.0410207523451368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1.54150176891391</v>
      </c>
      <c r="O133" s="11">
        <f t="shared" si="136"/>
        <v>0.602351672048101</v>
      </c>
      <c r="P133" s="11">
        <f t="shared" si="124"/>
        <v>0.0247089187637642</v>
      </c>
      <c r="Q133" s="15">
        <f t="shared" si="125"/>
        <v>0.00642431887857868</v>
      </c>
      <c r="R133" s="11">
        <f t="shared" si="126"/>
        <v>0.1355172</v>
      </c>
      <c r="S133" s="16">
        <f t="shared" si="127"/>
        <v>0.0474059298640961</v>
      </c>
      <c r="T133" s="3">
        <v>0.01</v>
      </c>
      <c r="U133" s="17">
        <f t="shared" si="128"/>
        <v>0.000474059298640961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0.00596405929864096</v>
      </c>
      <c r="AU133" s="24">
        <f t="shared" si="132"/>
        <v>52.122</v>
      </c>
      <c r="AV133" s="1">
        <f t="shared" si="133"/>
        <v>0.26</v>
      </c>
      <c r="AW133" s="2">
        <f t="shared" si="137"/>
        <v>0.3</v>
      </c>
      <c r="AX133" s="1">
        <f t="shared" si="134"/>
        <v>162.454755973943</v>
      </c>
    </row>
    <row r="134" s="1" customFormat="1" spans="1:51">
      <c r="A134" s="6"/>
      <c r="B134" s="6"/>
      <c r="C134" s="9">
        <v>11</v>
      </c>
      <c r="D134" s="10">
        <v>-1.9599</v>
      </c>
      <c r="E134" s="12">
        <f t="shared" si="135"/>
        <v>6.72148387096774</v>
      </c>
      <c r="F134" s="9" t="s">
        <v>111</v>
      </c>
      <c r="G134" s="6">
        <v>12</v>
      </c>
      <c r="H134" s="11">
        <f t="shared" si="119"/>
        <v>-1.9599</v>
      </c>
      <c r="I134" s="11">
        <f t="shared" si="120"/>
        <v>271.1901</v>
      </c>
      <c r="J134" s="11">
        <f t="shared" si="121"/>
        <v>0.0134686905831134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1.09886275328434</v>
      </c>
      <c r="P134" s="11">
        <f t="shared" si="124"/>
        <v>0.0148002424172948</v>
      </c>
      <c r="Q134" s="15">
        <f t="shared" si="125"/>
        <v>0.00384806302849666</v>
      </c>
      <c r="R134" s="11">
        <f t="shared" si="126"/>
        <v>0.1355172</v>
      </c>
      <c r="S134" s="16">
        <f t="shared" si="127"/>
        <v>0.0283953847075992</v>
      </c>
      <c r="T134" s="3">
        <v>0.01</v>
      </c>
      <c r="U134" s="17">
        <f t="shared" si="128"/>
        <v>0.000283953847075992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0.00577395384707599</v>
      </c>
      <c r="AU134" s="24">
        <f t="shared" si="132"/>
        <v>52.122</v>
      </c>
      <c r="AV134" s="1">
        <f t="shared" si="133"/>
        <v>0.26</v>
      </c>
      <c r="AW134" s="2">
        <f t="shared" si="137"/>
        <v>0.3</v>
      </c>
      <c r="AX134" s="1">
        <f t="shared" si="134"/>
        <v>157.276481715278</v>
      </c>
      <c r="AY134" s="1">
        <f>SUM(AX123:AX134)</f>
        <v>3287.96018428456</v>
      </c>
    </row>
    <row r="135" s="1" customFormat="1" spans="1:46">
      <c r="A135" s="6"/>
      <c r="B135" s="6"/>
      <c r="C135" s="9">
        <v>12</v>
      </c>
      <c r="D135" s="10">
        <v>-12.9706774193548</v>
      </c>
      <c r="E135" s="12">
        <f t="shared" si="135"/>
        <v>-1.9599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-12.77</v>
      </c>
      <c r="E139" s="9"/>
      <c r="F139" s="9"/>
      <c r="G139" s="6">
        <v>1</v>
      </c>
      <c r="H139" s="11">
        <f t="shared" ref="H139:H150" si="138">E140</f>
        <v>-12.77</v>
      </c>
      <c r="I139" s="11">
        <f t="shared" ref="I139:I150" si="139">H139+273.15</f>
        <v>260.38</v>
      </c>
      <c r="J139" s="11">
        <f t="shared" ref="J139:J150" si="140">EXP(($C$18*(I139-$C$16))/($C$19*I139*$C$16))</f>
        <v>0.00303362357525746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0.000863672631875797</v>
      </c>
      <c r="Q139" s="15">
        <f t="shared" ref="Q139:Q150" si="144">P139*$B$125</f>
        <v>0.000224554884287707</v>
      </c>
      <c r="R139" s="11">
        <f t="shared" ref="R139:R150" si="145">L139*$B$125</f>
        <v>0.074022</v>
      </c>
      <c r="S139" s="16">
        <f t="shared" ref="S139:S150" si="146">Q139/R139</f>
        <v>0.00303362357525746</v>
      </c>
      <c r="T139" s="3">
        <v>0.01</v>
      </c>
      <c r="U139" s="17">
        <f t="shared" ref="U139:U150" si="147">S139*T139</f>
        <v>3.03362357525746e-5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0.00552033623575257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0.25</v>
      </c>
      <c r="AX139" s="1">
        <f t="shared" ref="AX139:AX150" si="153">AW139*10000*AV139*0.67*AU139*AT139</f>
        <v>68.4449100811819</v>
      </c>
      <c r="AZ139" s="2">
        <f>$E$12/12</f>
        <v>0.0333333333333333</v>
      </c>
      <c r="BA139" s="1">
        <f t="shared" ref="BA139:BA150" si="154">AZ139*10000*AV139*0.67*AU139*AT139</f>
        <v>9.12598801082425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-12.8312580645161</v>
      </c>
      <c r="E140" s="12">
        <f t="shared" ref="E140:E151" si="155">D139</f>
        <v>-12.77</v>
      </c>
      <c r="F140" s="9" t="s">
        <v>109</v>
      </c>
      <c r="G140" s="6">
        <v>2</v>
      </c>
      <c r="H140" s="11">
        <f t="shared" si="138"/>
        <v>-12.8312580645161</v>
      </c>
      <c r="I140" s="11">
        <f t="shared" si="139"/>
        <v>260.318741935484</v>
      </c>
      <c r="J140" s="11">
        <f t="shared" si="140"/>
        <v>0.00300704582319302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0.568536327368124</v>
      </c>
      <c r="P140" s="11">
        <f t="shared" si="143"/>
        <v>0.00170961478854582</v>
      </c>
      <c r="Q140" s="15">
        <f t="shared" si="144"/>
        <v>0.000444499845021912</v>
      </c>
      <c r="R140" s="11">
        <f t="shared" si="145"/>
        <v>0.074022</v>
      </c>
      <c r="S140" s="16">
        <f t="shared" si="146"/>
        <v>0.00600496940128491</v>
      </c>
      <c r="T140" s="3">
        <v>0.01</v>
      </c>
      <c r="U140" s="17">
        <f t="shared" si="147"/>
        <v>6.00496940128491e-5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0.00555004969401285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0.25</v>
      </c>
      <c r="AX140" s="1">
        <f t="shared" si="153"/>
        <v>68.8133178904117</v>
      </c>
      <c r="AZ140" s="2">
        <f t="shared" ref="AZ140:AZ150" si="158">$E$12/12</f>
        <v>0.0333333333333333</v>
      </c>
      <c r="BA140" s="1">
        <f t="shared" si="154"/>
        <v>9.17510905205489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-8.63441379310345</v>
      </c>
      <c r="E141" s="12">
        <f t="shared" si="155"/>
        <v>-12.8312580645161</v>
      </c>
      <c r="F141" s="9" t="s">
        <v>109</v>
      </c>
      <c r="G141" s="6">
        <v>3</v>
      </c>
      <c r="H141" s="11">
        <f t="shared" si="138"/>
        <v>-8.63441379310345</v>
      </c>
      <c r="I141" s="11">
        <f t="shared" si="139"/>
        <v>264.515586206897</v>
      </c>
      <c r="J141" s="11">
        <f t="shared" si="140"/>
        <v>0.00544340677533914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0.851526712579578</v>
      </c>
      <c r="P141" s="11">
        <f t="shared" si="143"/>
        <v>0.00463520627663794</v>
      </c>
      <c r="Q141" s="15">
        <f t="shared" si="144"/>
        <v>0.00120515363192586</v>
      </c>
      <c r="R141" s="11">
        <f t="shared" si="145"/>
        <v>0.074022</v>
      </c>
      <c r="S141" s="16">
        <f t="shared" si="146"/>
        <v>0.0162810195877694</v>
      </c>
      <c r="T141" s="3">
        <v>0.01</v>
      </c>
      <c r="U141" s="17">
        <f t="shared" si="147"/>
        <v>0.000162810195877694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0.00565281019587769</v>
      </c>
      <c r="AU141" s="24">
        <f t="shared" si="151"/>
        <v>28.47</v>
      </c>
      <c r="AV141" s="1">
        <f t="shared" si="152"/>
        <v>0.26</v>
      </c>
      <c r="AW141" s="2">
        <f t="shared" si="157"/>
        <v>0.25</v>
      </c>
      <c r="AX141" s="1">
        <f t="shared" si="153"/>
        <v>70.0874129834758</v>
      </c>
      <c r="AZ141" s="2">
        <f t="shared" si="158"/>
        <v>0.0333333333333333</v>
      </c>
      <c r="BA141" s="1">
        <f t="shared" si="154"/>
        <v>9.34498839779678</v>
      </c>
    </row>
    <row r="142" s="1" customFormat="1" spans="1:53">
      <c r="A142" s="6"/>
      <c r="B142" s="6"/>
      <c r="C142" s="9">
        <v>3</v>
      </c>
      <c r="D142" s="10">
        <v>0.033645161290323</v>
      </c>
      <c r="E142" s="12">
        <f t="shared" si="155"/>
        <v>-8.63441379310345</v>
      </c>
      <c r="F142" s="9" t="s">
        <v>109</v>
      </c>
      <c r="G142" s="6">
        <v>4</v>
      </c>
      <c r="H142" s="11">
        <f t="shared" si="138"/>
        <v>0.033645161290323</v>
      </c>
      <c r="I142" s="11">
        <f t="shared" si="139"/>
        <v>273.18364516129</v>
      </c>
      <c r="J142" s="11">
        <f t="shared" si="140"/>
        <v>0.0175030478787047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1.13159150630294</v>
      </c>
      <c r="P142" s="11">
        <f t="shared" si="143"/>
        <v>0.0198063003139559</v>
      </c>
      <c r="Q142" s="15">
        <f t="shared" si="144"/>
        <v>0.00514963808162854</v>
      </c>
      <c r="R142" s="11">
        <f t="shared" si="145"/>
        <v>0.074022</v>
      </c>
      <c r="S142" s="16">
        <f t="shared" si="146"/>
        <v>0.0695690211238354</v>
      </c>
      <c r="T142" s="3">
        <v>0.01</v>
      </c>
      <c r="U142" s="17">
        <f t="shared" si="147"/>
        <v>0.000695690211238354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0.00618569021123835</v>
      </c>
      <c r="AU142" s="24">
        <f t="shared" si="151"/>
        <v>28.47</v>
      </c>
      <c r="AV142" s="1">
        <f t="shared" si="152"/>
        <v>0.26</v>
      </c>
      <c r="AW142" s="2">
        <f t="shared" si="157"/>
        <v>0.25</v>
      </c>
      <c r="AX142" s="1">
        <f t="shared" si="153"/>
        <v>76.6944244367278</v>
      </c>
      <c r="AZ142" s="2">
        <f t="shared" si="158"/>
        <v>0.0333333333333333</v>
      </c>
      <c r="BA142" s="1">
        <f t="shared" si="154"/>
        <v>10.2259232582304</v>
      </c>
    </row>
    <row r="143" s="1" customFormat="1" spans="1:53">
      <c r="A143" s="6"/>
      <c r="B143" s="6"/>
      <c r="C143" s="9">
        <v>4</v>
      </c>
      <c r="D143" s="10">
        <v>6.72763333333333</v>
      </c>
      <c r="E143" s="12">
        <f t="shared" si="155"/>
        <v>0.033645161290323</v>
      </c>
      <c r="F143" s="9" t="s">
        <v>109</v>
      </c>
      <c r="G143" s="6">
        <v>5</v>
      </c>
      <c r="H143" s="11">
        <f t="shared" si="138"/>
        <v>6.72763333333333</v>
      </c>
      <c r="I143" s="11">
        <f t="shared" si="139"/>
        <v>279.877633333333</v>
      </c>
      <c r="J143" s="11">
        <f t="shared" si="140"/>
        <v>0.0410521209851734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1.05619594568954</v>
      </c>
      <c r="O143" s="11">
        <f t="shared" si="156"/>
        <v>0.340289260299449</v>
      </c>
      <c r="P143" s="11">
        <f t="shared" si="143"/>
        <v>0.0139695958837681</v>
      </c>
      <c r="Q143" s="15">
        <f t="shared" si="144"/>
        <v>0.00363209492977972</v>
      </c>
      <c r="R143" s="11">
        <f t="shared" si="145"/>
        <v>0.074022</v>
      </c>
      <c r="S143" s="16">
        <f t="shared" si="146"/>
        <v>0.0490677761986939</v>
      </c>
      <c r="T143" s="3">
        <v>0.01</v>
      </c>
      <c r="U143" s="17">
        <f t="shared" si="147"/>
        <v>0.000490677761986939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0.0104406777619869</v>
      </c>
      <c r="AU143" s="24">
        <f t="shared" si="151"/>
        <v>28.47</v>
      </c>
      <c r="AV143" s="1">
        <f t="shared" si="152"/>
        <v>0.26</v>
      </c>
      <c r="AW143" s="2">
        <f t="shared" si="157"/>
        <v>0.25</v>
      </c>
      <c r="AX143" s="1">
        <f t="shared" si="153"/>
        <v>129.450674757381</v>
      </c>
      <c r="AZ143" s="2">
        <f t="shared" si="158"/>
        <v>0.0333333333333333</v>
      </c>
      <c r="BA143" s="1">
        <f t="shared" si="154"/>
        <v>17.2600899676508</v>
      </c>
    </row>
    <row r="144" s="1" customFormat="1" spans="1:53">
      <c r="A144" s="6"/>
      <c r="B144" s="6"/>
      <c r="C144" s="9">
        <v>5</v>
      </c>
      <c r="D144" s="10">
        <v>14.6163225806452</v>
      </c>
      <c r="E144" s="12">
        <f t="shared" si="155"/>
        <v>6.72763333333333</v>
      </c>
      <c r="F144" s="9" t="s">
        <v>111</v>
      </c>
      <c r="G144" s="6">
        <v>6</v>
      </c>
      <c r="H144" s="11">
        <f t="shared" si="138"/>
        <v>14.6163225806452</v>
      </c>
      <c r="I144" s="11">
        <f t="shared" si="139"/>
        <v>287.766322580645</v>
      </c>
      <c r="J144" s="11">
        <f t="shared" si="140"/>
        <v>0.106542500993517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0.611019664415681</v>
      </c>
      <c r="P144" s="11">
        <f t="shared" si="143"/>
        <v>0.0650995632030659</v>
      </c>
      <c r="Q144" s="15">
        <f t="shared" si="144"/>
        <v>0.0169258864327971</v>
      </c>
      <c r="R144" s="11">
        <f t="shared" si="145"/>
        <v>0.074022</v>
      </c>
      <c r="S144" s="16">
        <f t="shared" si="146"/>
        <v>0.228660214973888</v>
      </c>
      <c r="T144" s="3">
        <v>0.01</v>
      </c>
      <c r="U144" s="17">
        <f t="shared" si="147"/>
        <v>0.00228660214973888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0.0122366021497389</v>
      </c>
      <c r="AU144" s="24">
        <f t="shared" si="151"/>
        <v>28.47</v>
      </c>
      <c r="AV144" s="1">
        <f t="shared" si="152"/>
        <v>0.26</v>
      </c>
      <c r="AW144" s="2">
        <f t="shared" si="157"/>
        <v>0.25</v>
      </c>
      <c r="AX144" s="1">
        <f t="shared" si="153"/>
        <v>151.717775524935</v>
      </c>
      <c r="AZ144" s="2">
        <f t="shared" si="158"/>
        <v>0.0333333333333333</v>
      </c>
      <c r="BA144" s="1">
        <f t="shared" si="154"/>
        <v>20.229036736658</v>
      </c>
    </row>
    <row r="145" s="1" customFormat="1" spans="1:53">
      <c r="A145" s="6"/>
      <c r="B145" s="6"/>
      <c r="C145" s="9">
        <v>6</v>
      </c>
      <c r="D145" s="10">
        <v>20.0852</v>
      </c>
      <c r="E145" s="12">
        <f t="shared" si="155"/>
        <v>14.6163225806452</v>
      </c>
      <c r="F145" s="9" t="s">
        <v>109</v>
      </c>
      <c r="G145" s="6">
        <v>7</v>
      </c>
      <c r="H145" s="11">
        <f t="shared" si="138"/>
        <v>20.0852</v>
      </c>
      <c r="I145" s="11">
        <f t="shared" si="139"/>
        <v>293.2352</v>
      </c>
      <c r="J145" s="11">
        <f t="shared" si="140"/>
        <v>0.200253772165297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0.830620101212615</v>
      </c>
      <c r="P145" s="11">
        <f t="shared" si="143"/>
        <v>0.166334808504147</v>
      </c>
      <c r="Q145" s="15">
        <f t="shared" si="144"/>
        <v>0.0432470502110782</v>
      </c>
      <c r="R145" s="11">
        <f t="shared" si="145"/>
        <v>0.074022</v>
      </c>
      <c r="S145" s="16">
        <f t="shared" si="146"/>
        <v>0.584245902719168</v>
      </c>
      <c r="T145" s="3">
        <v>0.01</v>
      </c>
      <c r="U145" s="17">
        <f t="shared" si="147"/>
        <v>0.00584245902719168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0.0157924590271917</v>
      </c>
      <c r="AU145" s="24">
        <f t="shared" si="151"/>
        <v>28.47</v>
      </c>
      <c r="AV145" s="1">
        <f t="shared" si="152"/>
        <v>0.26</v>
      </c>
      <c r="AW145" s="2">
        <f t="shared" si="157"/>
        <v>0.25</v>
      </c>
      <c r="AX145" s="1">
        <f t="shared" si="153"/>
        <v>195.805724853556</v>
      </c>
      <c r="AZ145" s="2">
        <f t="shared" si="158"/>
        <v>0.0333333333333333</v>
      </c>
      <c r="BA145" s="1">
        <f t="shared" si="154"/>
        <v>26.1074299804741</v>
      </c>
    </row>
    <row r="146" s="1" customFormat="1" spans="1:53">
      <c r="A146" s="6"/>
      <c r="B146" s="6"/>
      <c r="C146" s="9">
        <v>7</v>
      </c>
      <c r="D146" s="10">
        <v>23.3210322580645</v>
      </c>
      <c r="E146" s="12">
        <f t="shared" si="155"/>
        <v>20.0852</v>
      </c>
      <c r="F146" s="9" t="s">
        <v>109</v>
      </c>
      <c r="G146" s="6">
        <v>8</v>
      </c>
      <c r="H146" s="11">
        <f t="shared" si="138"/>
        <v>23.3210322580645</v>
      </c>
      <c r="I146" s="11">
        <f t="shared" si="139"/>
        <v>296.471032258064</v>
      </c>
      <c r="J146" s="11">
        <f t="shared" si="140"/>
        <v>0.287722971868645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0.948985292708468</v>
      </c>
      <c r="P146" s="11">
        <f t="shared" si="143"/>
        <v>0.273044868677716</v>
      </c>
      <c r="Q146" s="15">
        <f t="shared" si="144"/>
        <v>0.0709916658562062</v>
      </c>
      <c r="R146" s="11">
        <f t="shared" si="145"/>
        <v>0.074022</v>
      </c>
      <c r="S146" s="16">
        <f t="shared" si="146"/>
        <v>0.959061709440521</v>
      </c>
      <c r="T146" s="3">
        <v>0.01</v>
      </c>
      <c r="U146" s="17">
        <f t="shared" si="147"/>
        <v>0.00959061709440521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0.0195406170944052</v>
      </c>
      <c r="AU146" s="24">
        <f t="shared" si="151"/>
        <v>28.47</v>
      </c>
      <c r="AV146" s="1">
        <f t="shared" si="152"/>
        <v>0.26</v>
      </c>
      <c r="AW146" s="2">
        <f t="shared" si="157"/>
        <v>0.25</v>
      </c>
      <c r="AX146" s="1">
        <f t="shared" si="153"/>
        <v>242.277956059145</v>
      </c>
      <c r="AZ146" s="2">
        <f t="shared" si="158"/>
        <v>0.0333333333333333</v>
      </c>
      <c r="BA146" s="1">
        <f t="shared" si="154"/>
        <v>32.3037274745527</v>
      </c>
    </row>
    <row r="147" s="1" customFormat="1" spans="1:53">
      <c r="A147" s="6"/>
      <c r="B147" s="6"/>
      <c r="C147" s="9">
        <v>8</v>
      </c>
      <c r="D147" s="10">
        <v>22.1183870967742</v>
      </c>
      <c r="E147" s="12">
        <f t="shared" si="155"/>
        <v>23.3210322580645</v>
      </c>
      <c r="F147" s="9" t="s">
        <v>109</v>
      </c>
      <c r="G147" s="6">
        <v>9</v>
      </c>
      <c r="H147" s="11">
        <f t="shared" si="138"/>
        <v>22.1183870967742</v>
      </c>
      <c r="I147" s="11">
        <f t="shared" si="139"/>
        <v>295.268387096774</v>
      </c>
      <c r="J147" s="11">
        <f t="shared" si="140"/>
        <v>0.251697898494792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0.960640424030752</v>
      </c>
      <c r="P147" s="11">
        <f t="shared" si="143"/>
        <v>0.241791175937686</v>
      </c>
      <c r="Q147" s="15">
        <f t="shared" si="144"/>
        <v>0.0628657057437984</v>
      </c>
      <c r="R147" s="11">
        <f t="shared" si="145"/>
        <v>0.074022</v>
      </c>
      <c r="S147" s="16">
        <f t="shared" si="146"/>
        <v>0.849284074245472</v>
      </c>
      <c r="T147" s="3">
        <v>0.01</v>
      </c>
      <c r="U147" s="17">
        <f t="shared" si="147"/>
        <v>0.00849284074245472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0.0184428407424547</v>
      </c>
      <c r="AU147" s="24">
        <f t="shared" si="151"/>
        <v>28.47</v>
      </c>
      <c r="AV147" s="1">
        <f t="shared" si="152"/>
        <v>0.26</v>
      </c>
      <c r="AW147" s="2">
        <f t="shared" si="157"/>
        <v>0.25</v>
      </c>
      <c r="AX147" s="1">
        <f t="shared" si="153"/>
        <v>228.666972870862</v>
      </c>
      <c r="AZ147" s="2">
        <f t="shared" si="158"/>
        <v>0.0333333333333333</v>
      </c>
      <c r="BA147" s="1">
        <f t="shared" si="154"/>
        <v>30.488929716115</v>
      </c>
    </row>
    <row r="148" s="1" customFormat="1" spans="1:53">
      <c r="A148" s="6"/>
      <c r="B148" s="6"/>
      <c r="C148" s="9">
        <v>9</v>
      </c>
      <c r="D148" s="10">
        <v>15.4018333333333</v>
      </c>
      <c r="E148" s="12">
        <f t="shared" si="155"/>
        <v>22.1183870967742</v>
      </c>
      <c r="F148" s="9" t="s">
        <v>109</v>
      </c>
      <c r="G148" s="6">
        <v>10</v>
      </c>
      <c r="H148" s="11">
        <f t="shared" si="138"/>
        <v>15.4018333333333</v>
      </c>
      <c r="I148" s="11">
        <f t="shared" si="139"/>
        <v>288.551833333333</v>
      </c>
      <c r="J148" s="11">
        <f t="shared" si="140"/>
        <v>0.116822233285606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1.00354924809307</v>
      </c>
      <c r="P148" s="11">
        <f t="shared" si="143"/>
        <v>0.117236864374322</v>
      </c>
      <c r="Q148" s="15">
        <f t="shared" si="144"/>
        <v>0.0304815847373238</v>
      </c>
      <c r="R148" s="11">
        <f t="shared" si="145"/>
        <v>0.074022</v>
      </c>
      <c r="S148" s="16">
        <f t="shared" si="146"/>
        <v>0.411790882944581</v>
      </c>
      <c r="T148" s="3">
        <v>0.01</v>
      </c>
      <c r="U148" s="17">
        <f t="shared" si="147"/>
        <v>0.00411790882944581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0.00960790882944581</v>
      </c>
      <c r="AU148" s="24">
        <f t="shared" si="151"/>
        <v>28.47</v>
      </c>
      <c r="AV148" s="1">
        <f t="shared" si="152"/>
        <v>0.26</v>
      </c>
      <c r="AW148" s="2">
        <f t="shared" si="157"/>
        <v>0.25</v>
      </c>
      <c r="AX148" s="1">
        <f t="shared" si="153"/>
        <v>119.125435085017</v>
      </c>
      <c r="AZ148" s="2">
        <f t="shared" si="158"/>
        <v>0.0333333333333333</v>
      </c>
      <c r="BA148" s="1">
        <f t="shared" si="154"/>
        <v>15.883391344669</v>
      </c>
    </row>
    <row r="149" s="1" customFormat="1" spans="1:53">
      <c r="A149" s="6"/>
      <c r="B149" s="6"/>
      <c r="C149" s="9">
        <v>10</v>
      </c>
      <c r="D149" s="10">
        <v>6.72148387096774</v>
      </c>
      <c r="E149" s="12">
        <f t="shared" si="155"/>
        <v>15.4018333333333</v>
      </c>
      <c r="F149" s="9" t="s">
        <v>109</v>
      </c>
      <c r="G149" s="6">
        <v>11</v>
      </c>
      <c r="H149" s="11">
        <f t="shared" si="138"/>
        <v>6.72148387096774</v>
      </c>
      <c r="I149" s="11">
        <f t="shared" si="139"/>
        <v>279.871483870968</v>
      </c>
      <c r="J149" s="11">
        <f t="shared" si="140"/>
        <v>0.0410207523451368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0.841996764532807</v>
      </c>
      <c r="O149" s="11">
        <f t="shared" si="156"/>
        <v>0.329015619185937</v>
      </c>
      <c r="P149" s="11">
        <f t="shared" si="143"/>
        <v>0.0134964682323081</v>
      </c>
      <c r="Q149" s="15">
        <f t="shared" si="144"/>
        <v>0.00350908174040012</v>
      </c>
      <c r="R149" s="11">
        <f t="shared" si="145"/>
        <v>0.074022</v>
      </c>
      <c r="S149" s="16">
        <f t="shared" si="146"/>
        <v>0.0474059298640961</v>
      </c>
      <c r="T149" s="3">
        <v>0.01</v>
      </c>
      <c r="U149" s="17">
        <f t="shared" si="147"/>
        <v>0.000474059298640961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0.00596405929864096</v>
      </c>
      <c r="AU149" s="24">
        <f t="shared" si="151"/>
        <v>28.47</v>
      </c>
      <c r="AV149" s="1">
        <f t="shared" si="152"/>
        <v>0.26</v>
      </c>
      <c r="AW149" s="2">
        <f t="shared" si="157"/>
        <v>0.25</v>
      </c>
      <c r="AX149" s="1">
        <f t="shared" si="153"/>
        <v>73.9464925651702</v>
      </c>
      <c r="AZ149" s="2">
        <f t="shared" si="158"/>
        <v>0.0333333333333333</v>
      </c>
      <c r="BA149" s="1">
        <f t="shared" si="154"/>
        <v>9.85953234202269</v>
      </c>
    </row>
    <row r="150" s="1" customFormat="1" spans="1:54">
      <c r="A150" s="6"/>
      <c r="B150" s="6"/>
      <c r="C150" s="9">
        <v>11</v>
      </c>
      <c r="D150" s="10">
        <v>-1.9599</v>
      </c>
      <c r="E150" s="12">
        <f t="shared" si="155"/>
        <v>6.72148387096774</v>
      </c>
      <c r="F150" s="9" t="s">
        <v>111</v>
      </c>
      <c r="G150" s="6">
        <v>12</v>
      </c>
      <c r="H150" s="11">
        <f t="shared" si="138"/>
        <v>-1.9599</v>
      </c>
      <c r="I150" s="11">
        <f t="shared" si="139"/>
        <v>271.1901</v>
      </c>
      <c r="J150" s="11">
        <f t="shared" si="140"/>
        <v>0.0134686905831134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0.600219150953629</v>
      </c>
      <c r="P150" s="11">
        <f t="shared" si="143"/>
        <v>0.00808416602625348</v>
      </c>
      <c r="Q150" s="15">
        <f t="shared" si="144"/>
        <v>0.00210188316682591</v>
      </c>
      <c r="R150" s="11">
        <f t="shared" si="145"/>
        <v>0.074022</v>
      </c>
      <c r="S150" s="16">
        <f t="shared" si="146"/>
        <v>0.0283953847075992</v>
      </c>
      <c r="T150" s="3">
        <v>0.01</v>
      </c>
      <c r="U150" s="17">
        <f t="shared" si="147"/>
        <v>0.000283953847075992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0.00577395384707599</v>
      </c>
      <c r="AU150" s="24">
        <f t="shared" si="151"/>
        <v>28.47</v>
      </c>
      <c r="AV150" s="1">
        <f t="shared" si="152"/>
        <v>0.26</v>
      </c>
      <c r="AW150" s="2">
        <f t="shared" si="157"/>
        <v>0.25</v>
      </c>
      <c r="AX150" s="1">
        <f t="shared" si="153"/>
        <v>71.5894349544334</v>
      </c>
      <c r="AY150" s="1">
        <f>SUM(AX139:AX150)</f>
        <v>1496.6205320623</v>
      </c>
      <c r="AZ150" s="2">
        <f t="shared" si="158"/>
        <v>0.0333333333333333</v>
      </c>
      <c r="BA150" s="1">
        <f t="shared" si="154"/>
        <v>9.54525799392445</v>
      </c>
      <c r="BB150" s="1">
        <f>SUM(BA139:BA150)</f>
        <v>199.549404274973</v>
      </c>
    </row>
    <row r="151" s="1" customFormat="1" spans="1:46">
      <c r="A151" s="6"/>
      <c r="B151" s="6"/>
      <c r="C151" s="9">
        <v>12</v>
      </c>
      <c r="D151" s="10">
        <v>-12.9706774193548</v>
      </c>
      <c r="E151" s="12">
        <f t="shared" si="155"/>
        <v>-1.9599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topLeftCell="A136" workbookViewId="0">
      <pane xSplit="4" topLeftCell="AR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646.8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107.6</v>
      </c>
      <c r="F4" s="3">
        <v>1433.9025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1.5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250.7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997.5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2362.77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12.1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4.9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0.7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AV40+AV55+AV71+AV87+AV102+AY118+AY134+AY150+BB150+AG118</f>
        <v>62509116.3961701</v>
      </c>
      <c r="J16" s="7" t="s">
        <v>35</v>
      </c>
      <c r="K16" s="7">
        <f>I16/(10000*1000)</f>
        <v>6.25091163961701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53265023.3608067</v>
      </c>
      <c r="J17" s="7" t="s">
        <v>35</v>
      </c>
      <c r="K17" s="7">
        <f>I17/(10000*1000)</f>
        <v>5.32650233608067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29">
        <v>-18.75</v>
      </c>
      <c r="E29" s="9"/>
      <c r="F29" s="9"/>
      <c r="G29" s="6">
        <v>1</v>
      </c>
      <c r="H29" s="11">
        <f t="shared" ref="H29:H40" si="0">E30</f>
        <v>-18.75</v>
      </c>
      <c r="I29" s="11">
        <f t="shared" ref="I29:I40" si="1">H29+273.15</f>
        <v>254.4</v>
      </c>
      <c r="J29" s="11">
        <f t="shared" ref="J29:J40" si="2">EXP(($C$18*(I29-$C$16))/($C$19*I29*$C$16))</f>
        <v>0.00125954561965141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0.00150505467740184</v>
      </c>
      <c r="Q29" s="15">
        <f t="shared" ref="Q29:Q40" si="6">P29*$B$31</f>
        <v>0.000361213122576442</v>
      </c>
      <c r="R29" s="11">
        <f t="shared" ref="R29:R40" si="7">L29*$B$31</f>
        <v>0.2867805</v>
      </c>
      <c r="S29" s="16">
        <f t="shared" ref="S29:S40" si="8">Q29/R29</f>
        <v>0.00125954561965141</v>
      </c>
      <c r="T29" s="3">
        <v>0.01</v>
      </c>
      <c r="U29" s="17">
        <f t="shared" ref="U29:U40" si="9">S29*T29</f>
        <v>1.25954561965141e-5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0.0219125954561965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8.96666666666667</v>
      </c>
      <c r="AU29" s="1">
        <f t="shared" ref="AU29:AU40" si="17">AT29*10000*AS29*0.67*AR29*AQ29</f>
        <v>37752.8086263107</v>
      </c>
    </row>
    <row r="30" s="1" customFormat="1" spans="1:47">
      <c r="A30" s="6" t="s">
        <v>110</v>
      </c>
      <c r="B30" s="6">
        <v>1</v>
      </c>
      <c r="C30" s="9">
        <v>1</v>
      </c>
      <c r="D30" s="28">
        <v>-17.1291612903226</v>
      </c>
      <c r="E30" s="12">
        <f t="shared" ref="E30:E41" si="18">D29</f>
        <v>-18.75</v>
      </c>
      <c r="F30" s="9" t="s">
        <v>109</v>
      </c>
      <c r="G30" s="6">
        <v>2</v>
      </c>
      <c r="H30" s="11">
        <f t="shared" si="0"/>
        <v>-17.1291612903226</v>
      </c>
      <c r="I30" s="11">
        <f t="shared" si="1"/>
        <v>256.020838709677</v>
      </c>
      <c r="J30" s="11">
        <f t="shared" si="2"/>
        <v>0.00160489199883338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2.3883324453226</v>
      </c>
      <c r="P30" s="11">
        <f t="shared" si="5"/>
        <v>0.00383301563205239</v>
      </c>
      <c r="Q30" s="15">
        <f t="shared" si="6"/>
        <v>0.000919923751692575</v>
      </c>
      <c r="R30" s="11">
        <f t="shared" si="7"/>
        <v>0.2867805</v>
      </c>
      <c r="S30" s="16">
        <f t="shared" si="8"/>
        <v>0.00320776256297961</v>
      </c>
      <c r="T30" s="3">
        <v>0.01</v>
      </c>
      <c r="U30" s="17">
        <f t="shared" si="9"/>
        <v>3.20776256297961e-5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0.0219320776256298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8.96666666666667</v>
      </c>
      <c r="AU30" s="1">
        <f t="shared" si="17"/>
        <v>37786.3740985392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28">
        <v>-13.0434137931035</v>
      </c>
      <c r="E31" s="12">
        <f t="shared" si="18"/>
        <v>-17.1291612903226</v>
      </c>
      <c r="F31" s="9" t="s">
        <v>109</v>
      </c>
      <c r="G31" s="6">
        <v>3</v>
      </c>
      <c r="H31" s="11">
        <f t="shared" si="0"/>
        <v>-13.0434137931035</v>
      </c>
      <c r="I31" s="11">
        <f t="shared" si="1"/>
        <v>260.106586206896</v>
      </c>
      <c r="J31" s="11">
        <f t="shared" si="2"/>
        <v>0.00291669213148193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3.57941817969055</v>
      </c>
      <c r="P31" s="11">
        <f t="shared" si="5"/>
        <v>0.0104400608399868</v>
      </c>
      <c r="Q31" s="15">
        <f t="shared" si="6"/>
        <v>0.00250561460159683</v>
      </c>
      <c r="R31" s="11">
        <f t="shared" si="7"/>
        <v>0.2867805</v>
      </c>
      <c r="S31" s="16">
        <f t="shared" si="8"/>
        <v>0.0087370466318206</v>
      </c>
      <c r="T31" s="3">
        <v>0.01</v>
      </c>
      <c r="U31" s="17">
        <f t="shared" si="9"/>
        <v>8.7370466318206e-5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0.0219873704663182</v>
      </c>
      <c r="AR31" s="24">
        <f t="shared" si="15"/>
        <v>119.491875</v>
      </c>
      <c r="AS31" s="1">
        <f t="shared" si="16"/>
        <v>0.24</v>
      </c>
      <c r="AT31" s="2">
        <f t="shared" si="20"/>
        <v>8.96666666666667</v>
      </c>
      <c r="AU31" s="1">
        <f t="shared" si="17"/>
        <v>37881.6371191653</v>
      </c>
    </row>
    <row r="32" s="1" customFormat="1" spans="1:47">
      <c r="A32" s="6"/>
      <c r="B32" s="6"/>
      <c r="C32" s="9">
        <v>3</v>
      </c>
      <c r="D32" s="28">
        <v>-3.02951612903226</v>
      </c>
      <c r="E32" s="12">
        <f t="shared" si="18"/>
        <v>-13.0434137931035</v>
      </c>
      <c r="F32" s="9" t="s">
        <v>109</v>
      </c>
      <c r="G32" s="6">
        <v>4</v>
      </c>
      <c r="H32" s="11">
        <f t="shared" si="0"/>
        <v>-3.02951612903226</v>
      </c>
      <c r="I32" s="11">
        <f t="shared" si="1"/>
        <v>270.120483870968</v>
      </c>
      <c r="J32" s="11">
        <f t="shared" si="2"/>
        <v>0.011683719036766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4.76389686885056</v>
      </c>
      <c r="P32" s="11">
        <f t="shared" si="5"/>
        <v>0.0556600325357793</v>
      </c>
      <c r="Q32" s="15">
        <f t="shared" si="6"/>
        <v>0.013358407808587</v>
      </c>
      <c r="R32" s="11">
        <f t="shared" si="7"/>
        <v>0.2867805</v>
      </c>
      <c r="S32" s="16">
        <f t="shared" si="8"/>
        <v>0.0465806001753503</v>
      </c>
      <c r="T32" s="3">
        <v>0.01</v>
      </c>
      <c r="U32" s="17">
        <f t="shared" si="9"/>
        <v>0.000465806001753503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0.0223658060017535</v>
      </c>
      <c r="AR32" s="24">
        <f t="shared" si="15"/>
        <v>119.491875</v>
      </c>
      <c r="AS32" s="1">
        <f t="shared" si="16"/>
        <v>0.24</v>
      </c>
      <c r="AT32" s="2">
        <f t="shared" si="20"/>
        <v>8.96666666666667</v>
      </c>
      <c r="AU32" s="1">
        <f t="shared" si="17"/>
        <v>38533.6367590639</v>
      </c>
    </row>
    <row r="33" s="1" customFormat="1" spans="1:47">
      <c r="A33" s="6"/>
      <c r="B33" s="6"/>
      <c r="C33" s="9">
        <v>4</v>
      </c>
      <c r="D33" s="28">
        <v>5.36413333333333</v>
      </c>
      <c r="E33" s="12">
        <f t="shared" si="18"/>
        <v>-3.02951612903226</v>
      </c>
      <c r="F33" s="9" t="s">
        <v>109</v>
      </c>
      <c r="G33" s="6">
        <v>5</v>
      </c>
      <c r="H33" s="11">
        <f t="shared" si="0"/>
        <v>5.36413333333333</v>
      </c>
      <c r="I33" s="11">
        <f t="shared" si="1"/>
        <v>278.514133333333</v>
      </c>
      <c r="J33" s="11">
        <f t="shared" si="2"/>
        <v>0.0346232870725824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4.47282499449904</v>
      </c>
      <c r="O33" s="11">
        <f t="shared" si="19"/>
        <v>1.43033059181574</v>
      </c>
      <c r="P33" s="11">
        <f t="shared" si="5"/>
        <v>0.0495227466891331</v>
      </c>
      <c r="Q33" s="15">
        <f t="shared" si="6"/>
        <v>0.0118854592053919</v>
      </c>
      <c r="R33" s="11">
        <f t="shared" si="7"/>
        <v>0.2867805</v>
      </c>
      <c r="S33" s="16">
        <f t="shared" si="8"/>
        <v>0.0414444469041373</v>
      </c>
      <c r="T33" s="3">
        <v>0.01</v>
      </c>
      <c r="U33" s="17">
        <f t="shared" si="9"/>
        <v>0.000414444469041373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0.0223144444690414</v>
      </c>
      <c r="AR33" s="24">
        <f t="shared" si="15"/>
        <v>119.491875</v>
      </c>
      <c r="AS33" s="1">
        <f t="shared" si="16"/>
        <v>0.24</v>
      </c>
      <c r="AT33" s="2">
        <f t="shared" si="20"/>
        <v>8.96666666666667</v>
      </c>
      <c r="AU33" s="1">
        <f t="shared" si="17"/>
        <v>38445.1469168126</v>
      </c>
    </row>
    <row r="34" s="1" customFormat="1" spans="1:47">
      <c r="A34" s="6"/>
      <c r="B34" s="6"/>
      <c r="C34" s="9">
        <v>5</v>
      </c>
      <c r="D34" s="28">
        <v>13.3583548387097</v>
      </c>
      <c r="E34" s="12">
        <f t="shared" si="18"/>
        <v>5.36413333333333</v>
      </c>
      <c r="F34" s="9" t="s">
        <v>111</v>
      </c>
      <c r="G34" s="6">
        <v>6</v>
      </c>
      <c r="H34" s="11">
        <f t="shared" si="0"/>
        <v>13.3583548387097</v>
      </c>
      <c r="I34" s="11">
        <f t="shared" si="1"/>
        <v>286.50835483871</v>
      </c>
      <c r="J34" s="11">
        <f t="shared" si="2"/>
        <v>0.0918339341328303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2.57572659512661</v>
      </c>
      <c r="P34" s="11">
        <f t="shared" si="5"/>
        <v>0.236539106481036</v>
      </c>
      <c r="Q34" s="15">
        <f t="shared" si="6"/>
        <v>0.0567693855554486</v>
      </c>
      <c r="R34" s="11">
        <f t="shared" si="7"/>
        <v>0.2867805</v>
      </c>
      <c r="S34" s="16">
        <f t="shared" si="8"/>
        <v>0.197954134104127</v>
      </c>
      <c r="T34" s="3">
        <v>0.01</v>
      </c>
      <c r="U34" s="17">
        <f t="shared" si="9"/>
        <v>0.00197954134104127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0.0314295413410413</v>
      </c>
      <c r="AR34" s="24">
        <f t="shared" si="15"/>
        <v>119.491875</v>
      </c>
      <c r="AS34" s="1">
        <f t="shared" si="16"/>
        <v>0.24</v>
      </c>
      <c r="AT34" s="2">
        <f t="shared" si="20"/>
        <v>8.96666666666667</v>
      </c>
      <c r="AU34" s="1">
        <f t="shared" si="17"/>
        <v>54149.3800601112</v>
      </c>
    </row>
    <row r="35" s="1" customFormat="1" spans="1:47">
      <c r="A35" s="6"/>
      <c r="B35" s="6"/>
      <c r="C35" s="9">
        <v>6</v>
      </c>
      <c r="D35" s="28">
        <v>17.1421</v>
      </c>
      <c r="E35" s="12">
        <f t="shared" si="18"/>
        <v>13.3583548387097</v>
      </c>
      <c r="F35" s="9" t="s">
        <v>109</v>
      </c>
      <c r="G35" s="6">
        <v>7</v>
      </c>
      <c r="H35" s="11">
        <f t="shared" si="0"/>
        <v>17.1421</v>
      </c>
      <c r="I35" s="11">
        <f t="shared" si="1"/>
        <v>290.2921</v>
      </c>
      <c r="J35" s="11">
        <f t="shared" si="2"/>
        <v>0.143013998811601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3.53410623864557</v>
      </c>
      <c r="P35" s="11">
        <f t="shared" si="5"/>
        <v>0.505426665413728</v>
      </c>
      <c r="Q35" s="15">
        <f t="shared" si="6"/>
        <v>0.121302399699295</v>
      </c>
      <c r="R35" s="11">
        <f t="shared" si="7"/>
        <v>0.2867805</v>
      </c>
      <c r="S35" s="16">
        <f t="shared" si="8"/>
        <v>0.422979943543214</v>
      </c>
      <c r="T35" s="3">
        <v>0.01</v>
      </c>
      <c r="U35" s="17">
        <f t="shared" si="9"/>
        <v>0.00422979943543214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0.0336797994354321</v>
      </c>
      <c r="AR35" s="24">
        <f t="shared" si="15"/>
        <v>119.491875</v>
      </c>
      <c r="AS35" s="1">
        <f t="shared" si="16"/>
        <v>0.24</v>
      </c>
      <c r="AT35" s="2">
        <f t="shared" si="20"/>
        <v>8.96666666666667</v>
      </c>
      <c r="AU35" s="1">
        <f t="shared" si="17"/>
        <v>58026.3084398263</v>
      </c>
    </row>
    <row r="36" s="1" customFormat="1" spans="1:47">
      <c r="A36" s="6"/>
      <c r="B36" s="6"/>
      <c r="C36" s="9">
        <v>7</v>
      </c>
      <c r="D36" s="28">
        <v>22.7077419354839</v>
      </c>
      <c r="E36" s="12">
        <f t="shared" si="18"/>
        <v>17.1421</v>
      </c>
      <c r="F36" s="9" t="s">
        <v>109</v>
      </c>
      <c r="G36" s="6">
        <v>8</v>
      </c>
      <c r="H36" s="11">
        <f t="shared" si="0"/>
        <v>22.7077419354839</v>
      </c>
      <c r="I36" s="11">
        <f t="shared" si="1"/>
        <v>295.857741935484</v>
      </c>
      <c r="J36" s="11">
        <f t="shared" si="2"/>
        <v>0.268786817278985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4.22359832323184</v>
      </c>
      <c r="P36" s="11">
        <f t="shared" si="5"/>
        <v>1.13524755076634</v>
      </c>
      <c r="Q36" s="15">
        <f t="shared" si="6"/>
        <v>0.272459412183922</v>
      </c>
      <c r="R36" s="11">
        <f t="shared" si="7"/>
        <v>0.2867805</v>
      </c>
      <c r="S36" s="16">
        <f t="shared" si="8"/>
        <v>0.95006254673495</v>
      </c>
      <c r="T36" s="3">
        <v>0.01</v>
      </c>
      <c r="U36" s="17">
        <f t="shared" si="9"/>
        <v>0.0095006254673495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0.0389506254673495</v>
      </c>
      <c r="AR36" s="24">
        <f t="shared" si="15"/>
        <v>119.491875</v>
      </c>
      <c r="AS36" s="1">
        <f t="shared" si="16"/>
        <v>0.24</v>
      </c>
      <c r="AT36" s="2">
        <f t="shared" si="20"/>
        <v>8.96666666666667</v>
      </c>
      <c r="AU36" s="1">
        <f t="shared" si="17"/>
        <v>67107.3178931944</v>
      </c>
    </row>
    <row r="37" s="1" customFormat="1" spans="1:47">
      <c r="A37" s="6"/>
      <c r="B37" s="6"/>
      <c r="C37" s="9">
        <v>8</v>
      </c>
      <c r="D37" s="28">
        <v>18.9269677419355</v>
      </c>
      <c r="E37" s="12">
        <f t="shared" si="18"/>
        <v>22.7077419354839</v>
      </c>
      <c r="F37" s="9" t="s">
        <v>109</v>
      </c>
      <c r="G37" s="6">
        <v>9</v>
      </c>
      <c r="H37" s="11">
        <f t="shared" si="0"/>
        <v>18.9269677419355</v>
      </c>
      <c r="I37" s="11">
        <f t="shared" si="1"/>
        <v>292.076967741936</v>
      </c>
      <c r="J37" s="11">
        <f t="shared" si="2"/>
        <v>0.175547916793185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4.2832695224655</v>
      </c>
      <c r="P37" s="11">
        <f t="shared" si="5"/>
        <v>0.75191904173256</v>
      </c>
      <c r="Q37" s="15">
        <f t="shared" si="6"/>
        <v>0.180460570015814</v>
      </c>
      <c r="R37" s="11">
        <f t="shared" si="7"/>
        <v>0.2867805</v>
      </c>
      <c r="S37" s="16">
        <f t="shared" si="8"/>
        <v>0.629263740093258</v>
      </c>
      <c r="T37" s="3">
        <v>0.01</v>
      </c>
      <c r="U37" s="17">
        <f t="shared" si="9"/>
        <v>0.00629263740093258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0.0281926374009326</v>
      </c>
      <c r="AR37" s="24">
        <f t="shared" si="15"/>
        <v>119.491875</v>
      </c>
      <c r="AS37" s="1">
        <f t="shared" si="16"/>
        <v>0.24</v>
      </c>
      <c r="AT37" s="2">
        <f t="shared" si="20"/>
        <v>8.96666666666667</v>
      </c>
      <c r="AU37" s="1">
        <f t="shared" si="17"/>
        <v>48572.5776572667</v>
      </c>
    </row>
    <row r="38" s="1" customFormat="1" spans="1:47">
      <c r="A38" s="6"/>
      <c r="B38" s="6"/>
      <c r="C38" s="9">
        <v>9</v>
      </c>
      <c r="D38" s="28">
        <v>13.9402333333333</v>
      </c>
      <c r="E38" s="12">
        <f t="shared" si="18"/>
        <v>18.9269677419355</v>
      </c>
      <c r="F38" s="9" t="s">
        <v>109</v>
      </c>
      <c r="G38" s="6">
        <v>10</v>
      </c>
      <c r="H38" s="11">
        <f t="shared" si="0"/>
        <v>13.9402333333333</v>
      </c>
      <c r="I38" s="11">
        <f t="shared" si="1"/>
        <v>287.090233333333</v>
      </c>
      <c r="J38" s="11">
        <f t="shared" si="2"/>
        <v>0.0983823835469397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4.72626923073294</v>
      </c>
      <c r="P38" s="11">
        <f t="shared" si="5"/>
        <v>0.464981632204068</v>
      </c>
      <c r="Q38" s="15">
        <f t="shared" si="6"/>
        <v>0.111595591728976</v>
      </c>
      <c r="R38" s="11">
        <f t="shared" si="7"/>
        <v>0.2867805</v>
      </c>
      <c r="S38" s="16">
        <f t="shared" si="8"/>
        <v>0.389132426120243</v>
      </c>
      <c r="T38" s="3">
        <v>0.01</v>
      </c>
      <c r="U38" s="17">
        <f t="shared" si="9"/>
        <v>0.00389132426120243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0.0257913242612024</v>
      </c>
      <c r="AR38" s="24">
        <f t="shared" si="15"/>
        <v>119.491875</v>
      </c>
      <c r="AS38" s="1">
        <f t="shared" si="16"/>
        <v>0.24</v>
      </c>
      <c r="AT38" s="2">
        <f t="shared" si="20"/>
        <v>8.96666666666667</v>
      </c>
      <c r="AU38" s="1">
        <f t="shared" si="17"/>
        <v>44435.3993117211</v>
      </c>
    </row>
    <row r="39" s="1" customFormat="1" spans="1:47">
      <c r="A39" s="6"/>
      <c r="B39" s="6"/>
      <c r="C39" s="9">
        <v>10</v>
      </c>
      <c r="D39" s="28">
        <v>4.46658064516129</v>
      </c>
      <c r="E39" s="12">
        <f t="shared" si="18"/>
        <v>13.9402333333333</v>
      </c>
      <c r="F39" s="9" t="s">
        <v>109</v>
      </c>
      <c r="G39" s="6">
        <v>11</v>
      </c>
      <c r="H39" s="11">
        <f t="shared" si="0"/>
        <v>4.46658064516129</v>
      </c>
      <c r="I39" s="11">
        <f t="shared" si="1"/>
        <v>277.616580645161</v>
      </c>
      <c r="J39" s="11">
        <f t="shared" si="2"/>
        <v>0.030922969717776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4.04822321860243</v>
      </c>
      <c r="O39" s="11">
        <f t="shared" si="19"/>
        <v>1.40798312992644</v>
      </c>
      <c r="P39" s="11">
        <f t="shared" si="5"/>
        <v>0.0435390196898549</v>
      </c>
      <c r="Q39" s="15">
        <f t="shared" si="6"/>
        <v>0.0104493647255652</v>
      </c>
      <c r="R39" s="11">
        <f t="shared" si="7"/>
        <v>0.2867805</v>
      </c>
      <c r="S39" s="16">
        <f t="shared" si="8"/>
        <v>0.0364368034980243</v>
      </c>
      <c r="T39" s="3">
        <v>0.01</v>
      </c>
      <c r="U39" s="17">
        <f t="shared" si="9"/>
        <v>0.000364368034980243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0.0222643680349802</v>
      </c>
      <c r="AR39" s="24">
        <f t="shared" si="15"/>
        <v>119.491875</v>
      </c>
      <c r="AS39" s="1">
        <f t="shared" si="16"/>
        <v>0.24</v>
      </c>
      <c r="AT39" s="2">
        <f t="shared" si="20"/>
        <v>8.96666666666667</v>
      </c>
      <c r="AU39" s="1">
        <f t="shared" si="17"/>
        <v>38358.8711474462</v>
      </c>
    </row>
    <row r="40" s="1" customFormat="1" spans="1:48">
      <c r="A40" s="6"/>
      <c r="B40" s="6"/>
      <c r="C40" s="9">
        <v>11</v>
      </c>
      <c r="D40" s="28">
        <v>-6.23113333333333</v>
      </c>
      <c r="E40" s="12">
        <f t="shared" si="18"/>
        <v>4.46658064516129</v>
      </c>
      <c r="F40" s="9" t="s">
        <v>111</v>
      </c>
      <c r="G40" s="6">
        <v>12</v>
      </c>
      <c r="H40" s="11">
        <f t="shared" si="0"/>
        <v>-6.23113333333333</v>
      </c>
      <c r="I40" s="11">
        <f t="shared" si="1"/>
        <v>266.918866666667</v>
      </c>
      <c r="J40" s="11">
        <f t="shared" si="2"/>
        <v>0.00758242811342407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2.55936286023659</v>
      </c>
      <c r="P40" s="11">
        <f t="shared" si="5"/>
        <v>0.0194061849039113</v>
      </c>
      <c r="Q40" s="15">
        <f t="shared" si="6"/>
        <v>0.00465748437693872</v>
      </c>
      <c r="R40" s="11">
        <f t="shared" si="7"/>
        <v>0.2867805</v>
      </c>
      <c r="S40" s="16">
        <f t="shared" si="8"/>
        <v>0.0162405894994211</v>
      </c>
      <c r="T40" s="3">
        <v>0.01</v>
      </c>
      <c r="U40" s="17">
        <f t="shared" si="9"/>
        <v>0.000162405894994211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0.0220624058949942</v>
      </c>
      <c r="AR40" s="24">
        <f t="shared" si="15"/>
        <v>119.491875</v>
      </c>
      <c r="AS40" s="1">
        <f t="shared" si="16"/>
        <v>0.24</v>
      </c>
      <c r="AT40" s="2">
        <f t="shared" si="20"/>
        <v>8.96666666666667</v>
      </c>
      <c r="AU40" s="1">
        <f t="shared" si="17"/>
        <v>38010.9142823686</v>
      </c>
      <c r="AV40" s="1">
        <f>SUM(AU29:AU40)</f>
        <v>539060.372311826</v>
      </c>
    </row>
    <row r="41" s="1" customFormat="1" spans="1:46">
      <c r="A41" s="6"/>
      <c r="B41" s="6"/>
      <c r="C41" s="9">
        <v>12</v>
      </c>
      <c r="D41" s="28">
        <v>-17.2291935483871</v>
      </c>
      <c r="E41" s="12">
        <f t="shared" si="18"/>
        <v>-6.23113333333333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29">
        <v>-18.75</v>
      </c>
      <c r="E44" s="9"/>
      <c r="F44" s="9"/>
      <c r="G44" s="6">
        <v>1</v>
      </c>
      <c r="H44" s="11">
        <f t="shared" ref="H44:H55" si="21">E45</f>
        <v>-18.75</v>
      </c>
      <c r="I44" s="11">
        <f t="shared" ref="I44:I55" si="22">H44+273.15</f>
        <v>254.4</v>
      </c>
      <c r="J44" s="11">
        <f t="shared" ref="J44:J55" si="23">EXP(($C$18*(I44-$C$16))/($C$19*I44*$C$16))</f>
        <v>0.00125954561965141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0.000807599658893491</v>
      </c>
      <c r="Q44" s="15">
        <f t="shared" ref="Q44:Q55" si="27">P44*$B$46</f>
        <v>0.000145367938600828</v>
      </c>
      <c r="R44" s="11">
        <f t="shared" ref="R44:R55" si="28">L44*$B$46</f>
        <v>0.115413</v>
      </c>
      <c r="S44" s="16">
        <f t="shared" ref="S44:S55" si="29">Q44/R44</f>
        <v>0.00125954561965141</v>
      </c>
      <c r="T44" s="3">
        <v>0.01</v>
      </c>
      <c r="U44" s="17">
        <f t="shared" ref="U44:U55" si="30">S44*T44</f>
        <v>1.25954561965141e-5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0.0191125954561965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53.9</v>
      </c>
      <c r="AU44" s="1">
        <f t="shared" ref="AU44:AU55" si="38">AT44*10000*AS44*0.67*AR44*AQ44</f>
        <v>79659.5714015669</v>
      </c>
    </row>
    <row r="45" s="1" customFormat="1" spans="1:47">
      <c r="A45" s="6" t="s">
        <v>110</v>
      </c>
      <c r="B45" s="6">
        <v>1</v>
      </c>
      <c r="C45" s="9">
        <v>1</v>
      </c>
      <c r="D45" s="28">
        <v>-17.1291612903226</v>
      </c>
      <c r="E45" s="12">
        <f t="shared" ref="E45:E56" si="39">D44</f>
        <v>-18.75</v>
      </c>
      <c r="F45" s="9" t="s">
        <v>109</v>
      </c>
      <c r="G45" s="6">
        <v>2</v>
      </c>
      <c r="H45" s="11">
        <f t="shared" si="21"/>
        <v>-17.1291612903226</v>
      </c>
      <c r="I45" s="11">
        <f t="shared" si="22"/>
        <v>256.020838709677</v>
      </c>
      <c r="J45" s="11">
        <f t="shared" si="23"/>
        <v>0.00160489199883338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1.28155906700777</v>
      </c>
      <c r="P45" s="11">
        <f t="shared" si="26"/>
        <v>0.00205676389267314</v>
      </c>
      <c r="Q45" s="15">
        <f t="shared" si="27"/>
        <v>0.000370217500681166</v>
      </c>
      <c r="R45" s="11">
        <f t="shared" si="28"/>
        <v>0.115413</v>
      </c>
      <c r="S45" s="16">
        <f t="shared" si="29"/>
        <v>0.00320776256297961</v>
      </c>
      <c r="T45" s="3">
        <v>0.01</v>
      </c>
      <c r="U45" s="17">
        <f t="shared" si="30"/>
        <v>3.20776256297961e-5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0.0191320776256298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53.9</v>
      </c>
      <c r="AU45" s="1">
        <f t="shared" si="38"/>
        <v>79740.7713239209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28">
        <v>-13.0434137931035</v>
      </c>
      <c r="E46" s="12">
        <f t="shared" si="39"/>
        <v>-17.1291612903226</v>
      </c>
      <c r="F46" s="9" t="s">
        <v>109</v>
      </c>
      <c r="G46" s="6">
        <v>3</v>
      </c>
      <c r="H46" s="11">
        <f t="shared" si="21"/>
        <v>-13.0434137931035</v>
      </c>
      <c r="I46" s="11">
        <f t="shared" si="22"/>
        <v>260.106586206896</v>
      </c>
      <c r="J46" s="11">
        <f t="shared" si="23"/>
        <v>0.00291669213148193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1.92068563644843</v>
      </c>
      <c r="P46" s="11">
        <f t="shared" si="26"/>
        <v>0.0056020486828795</v>
      </c>
      <c r="Q46" s="15">
        <f t="shared" si="27"/>
        <v>0.00100836876291831</v>
      </c>
      <c r="R46" s="11">
        <f t="shared" si="28"/>
        <v>0.115413</v>
      </c>
      <c r="S46" s="16">
        <f t="shared" si="29"/>
        <v>0.00873704663182059</v>
      </c>
      <c r="T46" s="3">
        <v>0.01</v>
      </c>
      <c r="U46" s="17">
        <f t="shared" si="30"/>
        <v>8.73704663182059e-5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0.0191873704663182</v>
      </c>
      <c r="AR46" s="24">
        <f t="shared" si="36"/>
        <v>64.1183333333333</v>
      </c>
      <c r="AS46" s="1">
        <f t="shared" si="37"/>
        <v>0.18</v>
      </c>
      <c r="AT46" s="2">
        <f t="shared" si="41"/>
        <v>53.9</v>
      </c>
      <c r="AU46" s="1">
        <f t="shared" si="38"/>
        <v>79971.2268892526</v>
      </c>
    </row>
    <row r="47" s="1" customFormat="1" spans="1:47">
      <c r="A47" s="6"/>
      <c r="B47" s="6"/>
      <c r="C47" s="9">
        <v>3</v>
      </c>
      <c r="D47" s="28">
        <v>-3.02951612903226</v>
      </c>
      <c r="E47" s="12">
        <f t="shared" si="39"/>
        <v>-13.0434137931035</v>
      </c>
      <c r="F47" s="9" t="s">
        <v>109</v>
      </c>
      <c r="G47" s="6">
        <v>4</v>
      </c>
      <c r="H47" s="11">
        <f t="shared" si="21"/>
        <v>-3.02951612903226</v>
      </c>
      <c r="I47" s="11">
        <f t="shared" si="22"/>
        <v>270.120483870968</v>
      </c>
      <c r="J47" s="11">
        <f t="shared" si="23"/>
        <v>0.011683719036766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2.55626692109889</v>
      </c>
      <c r="P47" s="11">
        <f t="shared" si="26"/>
        <v>0.0298667044890983</v>
      </c>
      <c r="Q47" s="15">
        <f t="shared" si="27"/>
        <v>0.0053760068080377</v>
      </c>
      <c r="R47" s="11">
        <f t="shared" si="28"/>
        <v>0.115413</v>
      </c>
      <c r="S47" s="16">
        <f t="shared" si="29"/>
        <v>0.0465806001753502</v>
      </c>
      <c r="T47" s="3">
        <v>0.01</v>
      </c>
      <c r="U47" s="17">
        <f t="shared" si="30"/>
        <v>0.000465806001753502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0.0195658060017535</v>
      </c>
      <c r="AR47" s="24">
        <f t="shared" si="36"/>
        <v>64.1183333333333</v>
      </c>
      <c r="AS47" s="1">
        <f t="shared" si="37"/>
        <v>0.18</v>
      </c>
      <c r="AT47" s="2">
        <f t="shared" si="41"/>
        <v>53.9</v>
      </c>
      <c r="AU47" s="1">
        <f t="shared" si="38"/>
        <v>81548.5120164866</v>
      </c>
    </row>
    <row r="48" s="1" customFormat="1" spans="1:47">
      <c r="A48" s="6"/>
      <c r="B48" s="6"/>
      <c r="C48" s="9">
        <v>4</v>
      </c>
      <c r="D48" s="28">
        <v>5.36413333333333</v>
      </c>
      <c r="E48" s="12">
        <f t="shared" si="39"/>
        <v>-3.02951612903226</v>
      </c>
      <c r="F48" s="9" t="s">
        <v>109</v>
      </c>
      <c r="G48" s="6">
        <v>5</v>
      </c>
      <c r="H48" s="11">
        <f t="shared" si="21"/>
        <v>5.36413333333333</v>
      </c>
      <c r="I48" s="11">
        <f t="shared" si="22"/>
        <v>278.514133333333</v>
      </c>
      <c r="J48" s="11">
        <f t="shared" si="23"/>
        <v>0.0346232870725824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2.4000802057793</v>
      </c>
      <c r="O48" s="11">
        <f t="shared" si="40"/>
        <v>0.767503344163823</v>
      </c>
      <c r="P48" s="11">
        <f t="shared" si="26"/>
        <v>0.0265734886141511</v>
      </c>
      <c r="Q48" s="15">
        <f t="shared" si="27"/>
        <v>0.0047832279505472</v>
      </c>
      <c r="R48" s="11">
        <f t="shared" si="28"/>
        <v>0.115413</v>
      </c>
      <c r="S48" s="16">
        <f t="shared" si="29"/>
        <v>0.0414444469041373</v>
      </c>
      <c r="T48" s="3">
        <v>0.01</v>
      </c>
      <c r="U48" s="17">
        <f t="shared" si="30"/>
        <v>0.000414444469041373</v>
      </c>
      <c r="V48" s="16"/>
      <c r="W48" s="3"/>
      <c r="X48" s="17"/>
      <c r="Y48" s="18">
        <v>0.02</v>
      </c>
      <c r="Z48" s="3">
        <v>0.29</v>
      </c>
      <c r="AA48" s="19">
        <f t="shared" si="31"/>
        <v>0.0058</v>
      </c>
      <c r="AB48" s="3">
        <v>0.01</v>
      </c>
      <c r="AC48" s="3">
        <v>0.28</v>
      </c>
      <c r="AD48" s="19">
        <f t="shared" si="32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0.0195144444690414</v>
      </c>
      <c r="AR48" s="24">
        <f t="shared" si="36"/>
        <v>64.1183333333333</v>
      </c>
      <c r="AS48" s="1">
        <f t="shared" si="37"/>
        <v>0.18</v>
      </c>
      <c r="AT48" s="2">
        <f t="shared" si="41"/>
        <v>53.9</v>
      </c>
      <c r="AU48" s="1">
        <f t="shared" si="38"/>
        <v>81334.4417876811</v>
      </c>
    </row>
    <row r="49" s="1" customFormat="1" spans="1:47">
      <c r="A49" s="6"/>
      <c r="B49" s="6"/>
      <c r="C49" s="9">
        <v>5</v>
      </c>
      <c r="D49" s="28">
        <v>13.3583548387097</v>
      </c>
      <c r="E49" s="12">
        <f t="shared" si="39"/>
        <v>5.36413333333333</v>
      </c>
      <c r="F49" s="9" t="s">
        <v>111</v>
      </c>
      <c r="G49" s="6">
        <v>6</v>
      </c>
      <c r="H49" s="11">
        <f t="shared" si="21"/>
        <v>13.3583548387097</v>
      </c>
      <c r="I49" s="11">
        <f t="shared" si="22"/>
        <v>286.50835483871</v>
      </c>
      <c r="J49" s="11">
        <f t="shared" si="23"/>
        <v>0.0918339341328303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1.382113188883</v>
      </c>
      <c r="P49" s="11">
        <f t="shared" si="26"/>
        <v>0.126924891551998</v>
      </c>
      <c r="Q49" s="15">
        <f t="shared" si="27"/>
        <v>0.0228464804793596</v>
      </c>
      <c r="R49" s="11">
        <f t="shared" si="28"/>
        <v>0.115413</v>
      </c>
      <c r="S49" s="16">
        <f t="shared" si="29"/>
        <v>0.197954134104127</v>
      </c>
      <c r="T49" s="3">
        <v>0.01</v>
      </c>
      <c r="U49" s="17">
        <f t="shared" si="30"/>
        <v>0.00197954134104127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0.0300295413410413</v>
      </c>
      <c r="AR49" s="24">
        <f t="shared" si="36"/>
        <v>64.1183333333333</v>
      </c>
      <c r="AS49" s="1">
        <f t="shared" si="37"/>
        <v>0.18</v>
      </c>
      <c r="AT49" s="2">
        <f t="shared" si="41"/>
        <v>53.9</v>
      </c>
      <c r="AU49" s="1">
        <f t="shared" si="38"/>
        <v>125160.415710961</v>
      </c>
    </row>
    <row r="50" s="1" customFormat="1" spans="1:47">
      <c r="A50" s="6"/>
      <c r="B50" s="6"/>
      <c r="C50" s="9">
        <v>6</v>
      </c>
      <c r="D50" s="28">
        <v>17.1421</v>
      </c>
      <c r="E50" s="12">
        <f t="shared" si="39"/>
        <v>13.3583548387097</v>
      </c>
      <c r="F50" s="9" t="s">
        <v>109</v>
      </c>
      <c r="G50" s="6">
        <v>7</v>
      </c>
      <c r="H50" s="11">
        <f t="shared" si="21"/>
        <v>17.1421</v>
      </c>
      <c r="I50" s="11">
        <f t="shared" si="22"/>
        <v>290.2921</v>
      </c>
      <c r="J50" s="11">
        <f t="shared" si="23"/>
        <v>0.143013998811601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1.89637163066434</v>
      </c>
      <c r="P50" s="11">
        <f t="shared" si="26"/>
        <v>0.271207690134183</v>
      </c>
      <c r="Q50" s="15">
        <f t="shared" si="27"/>
        <v>0.048817384224153</v>
      </c>
      <c r="R50" s="11">
        <f t="shared" si="28"/>
        <v>0.115413</v>
      </c>
      <c r="S50" s="16">
        <f t="shared" si="29"/>
        <v>0.422979943543214</v>
      </c>
      <c r="T50" s="3">
        <v>0.01</v>
      </c>
      <c r="U50" s="17">
        <f t="shared" si="30"/>
        <v>0.00422979943543214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0.0322797994354321</v>
      </c>
      <c r="AR50" s="24">
        <f t="shared" si="36"/>
        <v>64.1183333333333</v>
      </c>
      <c r="AS50" s="1">
        <f t="shared" si="37"/>
        <v>0.18</v>
      </c>
      <c r="AT50" s="2">
        <f t="shared" si="41"/>
        <v>53.9</v>
      </c>
      <c r="AU50" s="1">
        <f t="shared" si="38"/>
        <v>134539.288180318</v>
      </c>
    </row>
    <row r="51" s="1" customFormat="1" spans="1:47">
      <c r="A51" s="6"/>
      <c r="B51" s="6"/>
      <c r="C51" s="9">
        <v>7</v>
      </c>
      <c r="D51" s="28">
        <v>22.7077419354839</v>
      </c>
      <c r="E51" s="12">
        <f t="shared" si="39"/>
        <v>17.1421</v>
      </c>
      <c r="F51" s="9" t="s">
        <v>109</v>
      </c>
      <c r="G51" s="6">
        <v>8</v>
      </c>
      <c r="H51" s="11">
        <f t="shared" si="21"/>
        <v>22.7077419354839</v>
      </c>
      <c r="I51" s="11">
        <f t="shared" si="22"/>
        <v>295.857741935484</v>
      </c>
      <c r="J51" s="11">
        <f t="shared" si="23"/>
        <v>0.268786817278985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2.26634727386349</v>
      </c>
      <c r="P51" s="11">
        <f t="shared" si="26"/>
        <v>0.609164270590671</v>
      </c>
      <c r="Q51" s="15">
        <f t="shared" si="27"/>
        <v>0.109649568706321</v>
      </c>
      <c r="R51" s="11">
        <f t="shared" si="28"/>
        <v>0.115413</v>
      </c>
      <c r="S51" s="16">
        <f t="shared" si="29"/>
        <v>0.95006254673495</v>
      </c>
      <c r="T51" s="3">
        <v>0.01</v>
      </c>
      <c r="U51" s="17">
        <f t="shared" si="30"/>
        <v>0.0095006254673495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0.0375506254673495</v>
      </c>
      <c r="AR51" s="24">
        <f t="shared" si="36"/>
        <v>64.1183333333333</v>
      </c>
      <c r="AS51" s="1">
        <f t="shared" si="37"/>
        <v>0.18</v>
      </c>
      <c r="AT51" s="2">
        <f t="shared" si="41"/>
        <v>53.9</v>
      </c>
      <c r="AU51" s="1">
        <f t="shared" si="38"/>
        <v>156507.614962364</v>
      </c>
    </row>
    <row r="52" s="1" customFormat="1" spans="1:47">
      <c r="A52" s="6"/>
      <c r="B52" s="6"/>
      <c r="C52" s="9">
        <v>8</v>
      </c>
      <c r="D52" s="28">
        <v>18.9269677419355</v>
      </c>
      <c r="E52" s="12">
        <f t="shared" si="39"/>
        <v>22.7077419354839</v>
      </c>
      <c r="F52" s="9" t="s">
        <v>109</v>
      </c>
      <c r="G52" s="6">
        <v>9</v>
      </c>
      <c r="H52" s="11">
        <f t="shared" si="21"/>
        <v>18.9269677419355</v>
      </c>
      <c r="I52" s="11">
        <f t="shared" si="22"/>
        <v>292.076967741936</v>
      </c>
      <c r="J52" s="11">
        <f t="shared" si="23"/>
        <v>0.175547916793185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2.29836633660615</v>
      </c>
      <c r="P52" s="11">
        <f t="shared" si="26"/>
        <v>0.403473422418795</v>
      </c>
      <c r="Q52" s="15">
        <f t="shared" si="27"/>
        <v>0.0726252160353831</v>
      </c>
      <c r="R52" s="11">
        <f t="shared" si="28"/>
        <v>0.115413</v>
      </c>
      <c r="S52" s="16">
        <f t="shared" si="29"/>
        <v>0.629263740093257</v>
      </c>
      <c r="T52" s="3">
        <v>0.01</v>
      </c>
      <c r="U52" s="17">
        <f t="shared" si="30"/>
        <v>0.00629263740093257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0.0253926374009326</v>
      </c>
      <c r="AR52" s="24">
        <f t="shared" si="36"/>
        <v>64.1183333333333</v>
      </c>
      <c r="AS52" s="1">
        <f t="shared" si="37"/>
        <v>0.18</v>
      </c>
      <c r="AT52" s="2">
        <f t="shared" si="41"/>
        <v>53.9</v>
      </c>
      <c r="AU52" s="1">
        <f t="shared" si="38"/>
        <v>105834.218944758</v>
      </c>
    </row>
    <row r="53" s="1" customFormat="1" spans="1:47">
      <c r="A53" s="6"/>
      <c r="B53" s="6"/>
      <c r="C53" s="9">
        <v>9</v>
      </c>
      <c r="D53" s="28">
        <v>13.9402333333333</v>
      </c>
      <c r="E53" s="12">
        <f t="shared" si="39"/>
        <v>18.9269677419355</v>
      </c>
      <c r="F53" s="9" t="s">
        <v>109</v>
      </c>
      <c r="G53" s="6">
        <v>10</v>
      </c>
      <c r="H53" s="11">
        <f t="shared" si="21"/>
        <v>13.9402333333333</v>
      </c>
      <c r="I53" s="11">
        <f t="shared" si="22"/>
        <v>287.090233333333</v>
      </c>
      <c r="J53" s="11">
        <f t="shared" si="23"/>
        <v>0.0983823835469397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2.53607624752069</v>
      </c>
      <c r="P53" s="11">
        <f t="shared" si="26"/>
        <v>0.249505226087864</v>
      </c>
      <c r="Q53" s="15">
        <f t="shared" si="27"/>
        <v>0.0449109406958155</v>
      </c>
      <c r="R53" s="11">
        <f t="shared" si="28"/>
        <v>0.115413</v>
      </c>
      <c r="S53" s="16">
        <f t="shared" si="29"/>
        <v>0.389132426120243</v>
      </c>
      <c r="T53" s="3">
        <v>0.01</v>
      </c>
      <c r="U53" s="17">
        <f t="shared" si="30"/>
        <v>0.00389132426120243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0.0229913242612024</v>
      </c>
      <c r="AR53" s="24">
        <f t="shared" si="36"/>
        <v>64.1183333333333</v>
      </c>
      <c r="AS53" s="1">
        <f t="shared" si="37"/>
        <v>0.18</v>
      </c>
      <c r="AT53" s="2">
        <f t="shared" si="41"/>
        <v>53.9</v>
      </c>
      <c r="AU53" s="1">
        <f t="shared" si="38"/>
        <v>95825.7626913798</v>
      </c>
    </row>
    <row r="54" s="1" customFormat="1" spans="1:47">
      <c r="A54" s="6"/>
      <c r="B54" s="6"/>
      <c r="C54" s="9">
        <v>10</v>
      </c>
      <c r="D54" s="28">
        <v>4.46658064516129</v>
      </c>
      <c r="E54" s="12">
        <f t="shared" si="39"/>
        <v>13.9402333333333</v>
      </c>
      <c r="F54" s="9" t="s">
        <v>109</v>
      </c>
      <c r="G54" s="6">
        <v>11</v>
      </c>
      <c r="H54" s="11">
        <f t="shared" si="21"/>
        <v>4.46658064516129</v>
      </c>
      <c r="I54" s="11">
        <f t="shared" si="22"/>
        <v>277.616580645161</v>
      </c>
      <c r="J54" s="11">
        <f t="shared" si="23"/>
        <v>0.030922969717776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2.17224247036119</v>
      </c>
      <c r="O54" s="11">
        <f t="shared" si="40"/>
        <v>0.755511884404974</v>
      </c>
      <c r="P54" s="11">
        <f t="shared" si="26"/>
        <v>0.0233626711228749</v>
      </c>
      <c r="Q54" s="15">
        <f t="shared" si="27"/>
        <v>0.00420528080211748</v>
      </c>
      <c r="R54" s="11">
        <f t="shared" si="28"/>
        <v>0.115413</v>
      </c>
      <c r="S54" s="16">
        <f t="shared" si="29"/>
        <v>0.0364368034980243</v>
      </c>
      <c r="T54" s="3">
        <v>0.01</v>
      </c>
      <c r="U54" s="17">
        <f t="shared" si="30"/>
        <v>0.000364368034980243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0.0194643680349802</v>
      </c>
      <c r="AR54" s="24">
        <f t="shared" si="36"/>
        <v>64.1183333333333</v>
      </c>
      <c r="AS54" s="1">
        <f t="shared" si="37"/>
        <v>0.18</v>
      </c>
      <c r="AT54" s="2">
        <f t="shared" si="41"/>
        <v>53.9</v>
      </c>
      <c r="AU54" s="1">
        <f t="shared" si="38"/>
        <v>81125.7277339686</v>
      </c>
    </row>
    <row r="55" s="1" customFormat="1" spans="1:48">
      <c r="A55" s="6"/>
      <c r="B55" s="6"/>
      <c r="C55" s="9">
        <v>11</v>
      </c>
      <c r="D55" s="28">
        <v>-6.23113333333333</v>
      </c>
      <c r="E55" s="12">
        <f t="shared" si="39"/>
        <v>4.46658064516129</v>
      </c>
      <c r="F55" s="9" t="s">
        <v>111</v>
      </c>
      <c r="G55" s="6">
        <v>12</v>
      </c>
      <c r="H55" s="11">
        <f t="shared" si="21"/>
        <v>-6.23113333333333</v>
      </c>
      <c r="I55" s="11">
        <f t="shared" si="22"/>
        <v>266.918866666667</v>
      </c>
      <c r="J55" s="11">
        <f t="shared" si="23"/>
        <v>0.00758242811342407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1.37333254661543</v>
      </c>
      <c r="P55" s="11">
        <f t="shared" si="26"/>
        <v>0.0104131953105371</v>
      </c>
      <c r="Q55" s="15">
        <f t="shared" si="27"/>
        <v>0.00187437515589668</v>
      </c>
      <c r="R55" s="11">
        <f t="shared" si="28"/>
        <v>0.115413</v>
      </c>
      <c r="S55" s="16">
        <f t="shared" si="29"/>
        <v>0.0162405894994211</v>
      </c>
      <c r="T55" s="3">
        <v>0.01</v>
      </c>
      <c r="U55" s="17">
        <f t="shared" si="30"/>
        <v>0.000162405894994211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0.0192624058949942</v>
      </c>
      <c r="AR55" s="24">
        <f t="shared" si="36"/>
        <v>64.1183333333333</v>
      </c>
      <c r="AS55" s="1">
        <f t="shared" si="37"/>
        <v>0.18</v>
      </c>
      <c r="AT55" s="2">
        <f t="shared" si="41"/>
        <v>53.9</v>
      </c>
      <c r="AU55" s="1">
        <f t="shared" si="38"/>
        <v>80283.9677779489</v>
      </c>
      <c r="AV55" s="1">
        <f>SUM(AU44:AU55)</f>
        <v>1181531.51942061</v>
      </c>
    </row>
    <row r="56" s="1" customFormat="1" spans="1:46">
      <c r="A56" s="6"/>
      <c r="B56" s="6"/>
      <c r="C56" s="9">
        <v>12</v>
      </c>
      <c r="D56" s="28">
        <v>-17.2291935483871</v>
      </c>
      <c r="E56" s="12">
        <f t="shared" si="39"/>
        <v>-6.23113333333333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-18.75</v>
      </c>
      <c r="E60" s="9"/>
      <c r="F60" s="9"/>
      <c r="G60" s="6">
        <v>1</v>
      </c>
      <c r="H60" s="11">
        <f t="shared" ref="H60:H71" si="42">E61</f>
        <v>-18.75</v>
      </c>
      <c r="I60" s="11">
        <f t="shared" ref="I60:I71" si="43">H60+273.15</f>
        <v>254.4</v>
      </c>
      <c r="J60" s="11">
        <f t="shared" ref="J60:J71" si="44">EXP(($C$18*(I60-$C$16))/($C$19*I60*$C$16))</f>
        <v>0.00125954561965141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0.00173779509143305</v>
      </c>
      <c r="Q60" s="15">
        <f t="shared" ref="Q60:Q71" si="48">P60*$B$62</f>
        <v>0.000173779509143305</v>
      </c>
      <c r="R60" s="11">
        <f t="shared" ref="R60:R71" si="49">L60*$B$62</f>
        <v>0.13797</v>
      </c>
      <c r="S60" s="16">
        <f t="shared" ref="S60:S71" si="50">Q60/R60</f>
        <v>0.00125954561965141</v>
      </c>
      <c r="T60" s="3">
        <v>0.01</v>
      </c>
      <c r="U60" s="17">
        <f t="shared" ref="U60:U71" si="51">S60*T60</f>
        <v>1.25954561965141e-5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0.0123125954561965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0.125</v>
      </c>
      <c r="AU60" s="1">
        <f t="shared" ref="AU60:AU71" si="59">AT60*10000*AS60*0.67*AR60*AQ60</f>
        <v>142.271886588908</v>
      </c>
    </row>
    <row r="61" s="1" customFormat="1" spans="1:47">
      <c r="A61" s="6" t="s">
        <v>110</v>
      </c>
      <c r="B61" s="6">
        <v>1</v>
      </c>
      <c r="C61" s="9">
        <v>1</v>
      </c>
      <c r="D61" s="28">
        <v>-17.1291612903226</v>
      </c>
      <c r="E61" s="12">
        <f t="shared" ref="E61:E72" si="60">D60</f>
        <v>-18.75</v>
      </c>
      <c r="F61" s="9" t="s">
        <v>109</v>
      </c>
      <c r="G61" s="6">
        <v>2</v>
      </c>
      <c r="H61" s="11">
        <f t="shared" si="42"/>
        <v>-17.1291612903226</v>
      </c>
      <c r="I61" s="11">
        <f t="shared" si="43"/>
        <v>256.020838709677</v>
      </c>
      <c r="J61" s="11">
        <f t="shared" si="44"/>
        <v>0.00160489199883338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2.75766220490857</v>
      </c>
      <c r="P61" s="11">
        <f t="shared" si="47"/>
        <v>0.00442575000814297</v>
      </c>
      <c r="Q61" s="15">
        <f t="shared" si="48"/>
        <v>0.000442575000814297</v>
      </c>
      <c r="R61" s="11">
        <f t="shared" si="49"/>
        <v>0.13797</v>
      </c>
      <c r="S61" s="16">
        <f t="shared" si="50"/>
        <v>0.00320776256297961</v>
      </c>
      <c r="T61" s="3">
        <v>0.01</v>
      </c>
      <c r="U61" s="17">
        <f t="shared" si="51"/>
        <v>3.20776256297961e-5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0.0123320776256298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0.125</v>
      </c>
      <c r="AU61" s="1">
        <f t="shared" si="59"/>
        <v>142.497002813182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28">
        <v>-13.0434137931035</v>
      </c>
      <c r="E62" s="12">
        <f t="shared" si="60"/>
        <v>-17.1291612903226</v>
      </c>
      <c r="F62" s="9" t="s">
        <v>109</v>
      </c>
      <c r="G62" s="6">
        <v>3</v>
      </c>
      <c r="H62" s="11">
        <f t="shared" si="42"/>
        <v>-13.0434137931035</v>
      </c>
      <c r="I62" s="11">
        <f t="shared" si="43"/>
        <v>260.106586206896</v>
      </c>
      <c r="J62" s="11">
        <f t="shared" si="44"/>
        <v>0.00291669213148193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4.13293645490042</v>
      </c>
      <c r="P62" s="11">
        <f t="shared" si="47"/>
        <v>0.0120545032379229</v>
      </c>
      <c r="Q62" s="15">
        <f t="shared" si="48"/>
        <v>0.00120545032379229</v>
      </c>
      <c r="R62" s="11">
        <f t="shared" si="49"/>
        <v>0.13797</v>
      </c>
      <c r="S62" s="16">
        <f t="shared" si="50"/>
        <v>0.0087370466318206</v>
      </c>
      <c r="T62" s="3">
        <v>0.01</v>
      </c>
      <c r="U62" s="17">
        <f t="shared" si="51"/>
        <v>8.7370466318206e-5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0.0123873704663182</v>
      </c>
      <c r="AR62" s="24">
        <f t="shared" si="57"/>
        <v>137.97</v>
      </c>
      <c r="AS62" s="1">
        <f t="shared" si="58"/>
        <v>0.1</v>
      </c>
      <c r="AT62" s="2">
        <f t="shared" si="62"/>
        <v>0.125</v>
      </c>
      <c r="AU62" s="1">
        <f t="shared" si="59"/>
        <v>143.135910896176</v>
      </c>
    </row>
    <row r="63" s="1" customFormat="1" spans="1:47">
      <c r="A63" s="6"/>
      <c r="B63" s="6"/>
      <c r="C63" s="9">
        <v>3</v>
      </c>
      <c r="D63" s="28">
        <v>-3.02951612903226</v>
      </c>
      <c r="E63" s="12">
        <f t="shared" si="60"/>
        <v>-13.0434137931035</v>
      </c>
      <c r="F63" s="9" t="s">
        <v>109</v>
      </c>
      <c r="G63" s="6">
        <v>4</v>
      </c>
      <c r="H63" s="11">
        <f t="shared" si="42"/>
        <v>-3.02951612903226</v>
      </c>
      <c r="I63" s="11">
        <f t="shared" si="43"/>
        <v>270.120483870968</v>
      </c>
      <c r="J63" s="11">
        <f t="shared" si="44"/>
        <v>0.011683719036766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5.5005819516625</v>
      </c>
      <c r="P63" s="11">
        <f t="shared" si="47"/>
        <v>0.0642672540619307</v>
      </c>
      <c r="Q63" s="15">
        <f t="shared" si="48"/>
        <v>0.00642672540619307</v>
      </c>
      <c r="R63" s="11">
        <f t="shared" si="49"/>
        <v>0.13797</v>
      </c>
      <c r="S63" s="16">
        <f t="shared" si="50"/>
        <v>0.0465806001753502</v>
      </c>
      <c r="T63" s="3">
        <v>0.01</v>
      </c>
      <c r="U63" s="17">
        <f t="shared" si="51"/>
        <v>0.000465806001753502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0.0127658060017535</v>
      </c>
      <c r="AR63" s="24">
        <f t="shared" si="57"/>
        <v>137.97</v>
      </c>
      <c r="AS63" s="1">
        <f t="shared" si="58"/>
        <v>0.1</v>
      </c>
      <c r="AT63" s="2">
        <f t="shared" si="62"/>
        <v>0.125</v>
      </c>
      <c r="AU63" s="1">
        <f t="shared" si="59"/>
        <v>147.508728777687</v>
      </c>
    </row>
    <row r="64" s="1" customFormat="1" spans="1:47">
      <c r="A64" s="6"/>
      <c r="B64" s="6"/>
      <c r="C64" s="9">
        <v>4</v>
      </c>
      <c r="D64" s="28">
        <v>5.36413333333333</v>
      </c>
      <c r="E64" s="12">
        <f t="shared" si="60"/>
        <v>-3.02951612903226</v>
      </c>
      <c r="F64" s="9" t="s">
        <v>109</v>
      </c>
      <c r="G64" s="6">
        <v>5</v>
      </c>
      <c r="H64" s="11">
        <f t="shared" si="42"/>
        <v>5.36413333333333</v>
      </c>
      <c r="I64" s="11">
        <f t="shared" si="43"/>
        <v>278.514133333333</v>
      </c>
      <c r="J64" s="11">
        <f t="shared" si="44"/>
        <v>0.0346232870725824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5.16449896272054</v>
      </c>
      <c r="O64" s="11">
        <f t="shared" si="61"/>
        <v>1.65151573488003</v>
      </c>
      <c r="P64" s="11">
        <f t="shared" si="47"/>
        <v>0.0571809033936382</v>
      </c>
      <c r="Q64" s="15">
        <f t="shared" si="48"/>
        <v>0.00571809033936382</v>
      </c>
      <c r="R64" s="11">
        <f t="shared" si="49"/>
        <v>0.13797</v>
      </c>
      <c r="S64" s="16">
        <f t="shared" si="50"/>
        <v>0.0414444469041373</v>
      </c>
      <c r="T64" s="3">
        <v>0.01</v>
      </c>
      <c r="U64" s="17">
        <f t="shared" si="51"/>
        <v>0.000414444469041373</v>
      </c>
      <c r="V64" s="16"/>
      <c r="W64" s="3"/>
      <c r="X64" s="17"/>
      <c r="Y64" s="18">
        <v>0.02</v>
      </c>
      <c r="Z64" s="3">
        <v>0.06</v>
      </c>
      <c r="AA64" s="19">
        <f t="shared" si="52"/>
        <v>0.0012</v>
      </c>
      <c r="AB64" s="3">
        <v>0.01</v>
      </c>
      <c r="AC64" s="3">
        <v>0.63</v>
      </c>
      <c r="AD64" s="19">
        <f t="shared" si="53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0.0127144444690414</v>
      </c>
      <c r="AR64" s="24">
        <f t="shared" si="57"/>
        <v>137.97</v>
      </c>
      <c r="AS64" s="1">
        <f t="shared" si="58"/>
        <v>0.1</v>
      </c>
      <c r="AT64" s="2">
        <f t="shared" si="62"/>
        <v>0.125</v>
      </c>
      <c r="AU64" s="1">
        <f t="shared" si="59"/>
        <v>146.915246909217</v>
      </c>
    </row>
    <row r="65" s="1" customFormat="1" spans="1:47">
      <c r="A65" s="6"/>
      <c r="B65" s="6"/>
      <c r="C65" s="9">
        <v>5</v>
      </c>
      <c r="D65" s="28">
        <v>13.3583548387097</v>
      </c>
      <c r="E65" s="12">
        <f t="shared" si="60"/>
        <v>5.36413333333333</v>
      </c>
      <c r="F65" s="9" t="s">
        <v>111</v>
      </c>
      <c r="G65" s="6">
        <v>6</v>
      </c>
      <c r="H65" s="11">
        <f t="shared" si="42"/>
        <v>13.3583548387097</v>
      </c>
      <c r="I65" s="11">
        <f t="shared" si="43"/>
        <v>286.50835483871</v>
      </c>
      <c r="J65" s="11">
        <f t="shared" si="44"/>
        <v>0.0918339341328303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2.97403483148639</v>
      </c>
      <c r="P65" s="11">
        <f t="shared" si="47"/>
        <v>0.273117318823464</v>
      </c>
      <c r="Q65" s="15">
        <f t="shared" si="48"/>
        <v>0.0273117318823464</v>
      </c>
      <c r="R65" s="11">
        <f t="shared" si="49"/>
        <v>0.13797</v>
      </c>
      <c r="S65" s="16">
        <f t="shared" si="50"/>
        <v>0.197954134104127</v>
      </c>
      <c r="T65" s="3">
        <v>0.01</v>
      </c>
      <c r="U65" s="17">
        <f t="shared" si="51"/>
        <v>0.00197954134104127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0.0200295413410413</v>
      </c>
      <c r="AR65" s="24">
        <f t="shared" si="57"/>
        <v>137.97</v>
      </c>
      <c r="AS65" s="1">
        <f t="shared" si="58"/>
        <v>0.1</v>
      </c>
      <c r="AT65" s="2">
        <f t="shared" si="62"/>
        <v>0.125</v>
      </c>
      <c r="AU65" s="1">
        <f t="shared" si="59"/>
        <v>231.441099826465</v>
      </c>
    </row>
    <row r="66" s="1" customFormat="1" spans="1:47">
      <c r="A66" s="6"/>
      <c r="B66" s="6"/>
      <c r="C66" s="9">
        <v>6</v>
      </c>
      <c r="D66" s="28">
        <v>17.1421</v>
      </c>
      <c r="E66" s="12">
        <f t="shared" si="60"/>
        <v>13.3583548387097</v>
      </c>
      <c r="F66" s="9" t="s">
        <v>109</v>
      </c>
      <c r="G66" s="6">
        <v>7</v>
      </c>
      <c r="H66" s="11">
        <f t="shared" si="42"/>
        <v>17.1421</v>
      </c>
      <c r="I66" s="11">
        <f t="shared" si="43"/>
        <v>290.2921</v>
      </c>
      <c r="J66" s="11">
        <f t="shared" si="44"/>
        <v>0.143013998811601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4.08061751266293</v>
      </c>
      <c r="P66" s="11">
        <f t="shared" si="47"/>
        <v>0.583585428106572</v>
      </c>
      <c r="Q66" s="15">
        <f t="shared" si="48"/>
        <v>0.0583585428106572</v>
      </c>
      <c r="R66" s="11">
        <f t="shared" si="49"/>
        <v>0.13797</v>
      </c>
      <c r="S66" s="16">
        <f t="shared" si="50"/>
        <v>0.422979943543214</v>
      </c>
      <c r="T66" s="3">
        <v>0.01</v>
      </c>
      <c r="U66" s="17">
        <f t="shared" si="51"/>
        <v>0.00422979943543214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0.0222797994354321</v>
      </c>
      <c r="AR66" s="24">
        <f t="shared" si="57"/>
        <v>137.97</v>
      </c>
      <c r="AS66" s="1">
        <f t="shared" si="58"/>
        <v>0.1</v>
      </c>
      <c r="AT66" s="2">
        <f t="shared" si="62"/>
        <v>0.125</v>
      </c>
      <c r="AU66" s="1">
        <f t="shared" si="59"/>
        <v>257.442803978925</v>
      </c>
    </row>
    <row r="67" s="1" customFormat="1" spans="1:47">
      <c r="A67" s="6"/>
      <c r="B67" s="6"/>
      <c r="C67" s="9">
        <v>7</v>
      </c>
      <c r="D67" s="28">
        <v>22.7077419354839</v>
      </c>
      <c r="E67" s="12">
        <f t="shared" si="60"/>
        <v>17.1421</v>
      </c>
      <c r="F67" s="9" t="s">
        <v>109</v>
      </c>
      <c r="G67" s="6">
        <v>8</v>
      </c>
      <c r="H67" s="11">
        <f t="shared" si="42"/>
        <v>22.7077419354839</v>
      </c>
      <c r="I67" s="11">
        <f t="shared" si="43"/>
        <v>295.857741935484</v>
      </c>
      <c r="J67" s="11">
        <f t="shared" si="44"/>
        <v>0.268786817278985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4.87673208455635</v>
      </c>
      <c r="P67" s="11">
        <f t="shared" si="47"/>
        <v>1.31080129573021</v>
      </c>
      <c r="Q67" s="15">
        <f t="shared" si="48"/>
        <v>0.131080129573021</v>
      </c>
      <c r="R67" s="11">
        <f t="shared" si="49"/>
        <v>0.13797</v>
      </c>
      <c r="S67" s="16">
        <f t="shared" si="50"/>
        <v>0.95006254673495</v>
      </c>
      <c r="T67" s="3">
        <v>0.01</v>
      </c>
      <c r="U67" s="17">
        <f t="shared" si="51"/>
        <v>0.0095006254673495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0.0275506254673495</v>
      </c>
      <c r="AR67" s="24">
        <f t="shared" si="57"/>
        <v>137.97</v>
      </c>
      <c r="AS67" s="1">
        <f t="shared" si="58"/>
        <v>0.1</v>
      </c>
      <c r="AT67" s="2">
        <f t="shared" si="62"/>
        <v>0.125</v>
      </c>
      <c r="AU67" s="1">
        <f t="shared" si="59"/>
        <v>318.347132892405</v>
      </c>
    </row>
    <row r="68" s="1" customFormat="1" spans="1:47">
      <c r="A68" s="6"/>
      <c r="B68" s="6"/>
      <c r="C68" s="9">
        <v>8</v>
      </c>
      <c r="D68" s="28">
        <v>18.9269677419355</v>
      </c>
      <c r="E68" s="12">
        <f t="shared" si="60"/>
        <v>22.7077419354839</v>
      </c>
      <c r="F68" s="9" t="s">
        <v>109</v>
      </c>
      <c r="G68" s="6">
        <v>9</v>
      </c>
      <c r="H68" s="11">
        <f t="shared" si="42"/>
        <v>18.9269677419355</v>
      </c>
      <c r="I68" s="11">
        <f t="shared" si="43"/>
        <v>292.076967741936</v>
      </c>
      <c r="J68" s="11">
        <f t="shared" si="44"/>
        <v>0.175547916793185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4.94563078882614</v>
      </c>
      <c r="P68" s="11">
        <f t="shared" si="47"/>
        <v>0.868195182206667</v>
      </c>
      <c r="Q68" s="15">
        <f t="shared" si="48"/>
        <v>0.0868195182206667</v>
      </c>
      <c r="R68" s="11">
        <f t="shared" si="49"/>
        <v>0.13797</v>
      </c>
      <c r="S68" s="16">
        <f t="shared" si="50"/>
        <v>0.629263740093257</v>
      </c>
      <c r="T68" s="3">
        <v>0.01</v>
      </c>
      <c r="U68" s="17">
        <f t="shared" si="51"/>
        <v>0.00629263740093257</v>
      </c>
      <c r="V68" s="16"/>
      <c r="W68" s="3"/>
      <c r="X68" s="17"/>
      <c r="Y68" s="18">
        <v>0.02</v>
      </c>
      <c r="Z68" s="3">
        <v>0.06</v>
      </c>
      <c r="AA68" s="19">
        <f t="shared" si="52"/>
        <v>0.0012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0.0185926374009326</v>
      </c>
      <c r="AR68" s="24">
        <f t="shared" si="57"/>
        <v>137.97</v>
      </c>
      <c r="AS68" s="1">
        <f t="shared" si="58"/>
        <v>0.1</v>
      </c>
      <c r="AT68" s="2">
        <f t="shared" si="62"/>
        <v>0.125</v>
      </c>
      <c r="AU68" s="1">
        <f t="shared" si="59"/>
        <v>214.837692759808</v>
      </c>
    </row>
    <row r="69" s="1" customFormat="1" spans="1:47">
      <c r="A69" s="6"/>
      <c r="B69" s="6"/>
      <c r="C69" s="9">
        <v>9</v>
      </c>
      <c r="D69" s="28">
        <v>13.9402333333333</v>
      </c>
      <c r="E69" s="12">
        <f t="shared" si="60"/>
        <v>18.9269677419355</v>
      </c>
      <c r="F69" s="9" t="s">
        <v>109</v>
      </c>
      <c r="G69" s="6">
        <v>10</v>
      </c>
      <c r="H69" s="11">
        <f t="shared" si="42"/>
        <v>13.9402333333333</v>
      </c>
      <c r="I69" s="11">
        <f t="shared" si="43"/>
        <v>287.090233333333</v>
      </c>
      <c r="J69" s="11">
        <f t="shared" si="44"/>
        <v>0.0983823835469397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5.45713560661947</v>
      </c>
      <c r="P69" s="11">
        <f t="shared" si="47"/>
        <v>0.536886008318099</v>
      </c>
      <c r="Q69" s="15">
        <f t="shared" si="48"/>
        <v>0.0536886008318099</v>
      </c>
      <c r="R69" s="11">
        <f t="shared" si="49"/>
        <v>0.13797</v>
      </c>
      <c r="S69" s="16">
        <f t="shared" si="50"/>
        <v>0.389132426120242</v>
      </c>
      <c r="T69" s="3">
        <v>0.01</v>
      </c>
      <c r="U69" s="17">
        <f t="shared" si="51"/>
        <v>0.00389132426120242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0.0161913242612024</v>
      </c>
      <c r="AR69" s="24">
        <f t="shared" si="57"/>
        <v>137.97</v>
      </c>
      <c r="AS69" s="1">
        <f t="shared" si="58"/>
        <v>0.1</v>
      </c>
      <c r="AT69" s="2">
        <f t="shared" si="62"/>
        <v>0.125</v>
      </c>
      <c r="AU69" s="1">
        <f t="shared" si="59"/>
        <v>187.090549446641</v>
      </c>
    </row>
    <row r="70" s="1" customFormat="1" spans="1:47">
      <c r="A70" s="6"/>
      <c r="B70" s="6"/>
      <c r="C70" s="9">
        <v>10</v>
      </c>
      <c r="D70" s="28">
        <v>4.46658064516129</v>
      </c>
      <c r="E70" s="12">
        <f t="shared" si="60"/>
        <v>13.9402333333333</v>
      </c>
      <c r="F70" s="9" t="s">
        <v>109</v>
      </c>
      <c r="G70" s="6">
        <v>11</v>
      </c>
      <c r="H70" s="11">
        <f t="shared" si="42"/>
        <v>4.46658064516129</v>
      </c>
      <c r="I70" s="11">
        <f t="shared" si="43"/>
        <v>277.616580645161</v>
      </c>
      <c r="J70" s="11">
        <f t="shared" si="44"/>
        <v>0.030922969717776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4.67423711838631</v>
      </c>
      <c r="O70" s="11">
        <f t="shared" si="61"/>
        <v>1.62571247991507</v>
      </c>
      <c r="P70" s="11">
        <f t="shared" si="47"/>
        <v>0.0502718577862242</v>
      </c>
      <c r="Q70" s="15">
        <f t="shared" si="48"/>
        <v>0.00502718577862242</v>
      </c>
      <c r="R70" s="11">
        <f t="shared" si="49"/>
        <v>0.13797</v>
      </c>
      <c r="S70" s="16">
        <f t="shared" si="50"/>
        <v>0.0364368034980243</v>
      </c>
      <c r="T70" s="3">
        <v>0.01</v>
      </c>
      <c r="U70" s="17">
        <f t="shared" si="51"/>
        <v>0.000364368034980243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0.0126643680349802</v>
      </c>
      <c r="AR70" s="24">
        <f t="shared" si="57"/>
        <v>137.97</v>
      </c>
      <c r="AS70" s="1">
        <f t="shared" si="58"/>
        <v>0.1</v>
      </c>
      <c r="AT70" s="2">
        <f t="shared" si="62"/>
        <v>0.125</v>
      </c>
      <c r="AU70" s="1">
        <f t="shared" si="59"/>
        <v>146.336614339596</v>
      </c>
    </row>
    <row r="71" s="1" customFormat="1" spans="1:48">
      <c r="A71" s="6"/>
      <c r="B71" s="6"/>
      <c r="C71" s="9">
        <v>11</v>
      </c>
      <c r="D71" s="28">
        <v>-6.23113333333333</v>
      </c>
      <c r="E71" s="12">
        <f t="shared" si="60"/>
        <v>4.46658064516129</v>
      </c>
      <c r="F71" s="9" t="s">
        <v>111</v>
      </c>
      <c r="G71" s="6">
        <v>12</v>
      </c>
      <c r="H71" s="11">
        <f t="shared" si="42"/>
        <v>-6.23113333333333</v>
      </c>
      <c r="I71" s="11">
        <f t="shared" si="43"/>
        <v>266.918866666667</v>
      </c>
      <c r="J71" s="11">
        <f t="shared" si="44"/>
        <v>0.00758242811342407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2.95514062212884</v>
      </c>
      <c r="P71" s="11">
        <f t="shared" si="47"/>
        <v>0.0224071413323512</v>
      </c>
      <c r="Q71" s="15">
        <f t="shared" si="48"/>
        <v>0.00224071413323512</v>
      </c>
      <c r="R71" s="11">
        <f t="shared" si="49"/>
        <v>0.13797</v>
      </c>
      <c r="S71" s="16">
        <f t="shared" si="50"/>
        <v>0.0162405894994211</v>
      </c>
      <c r="T71" s="3">
        <v>0.01</v>
      </c>
      <c r="U71" s="17">
        <f t="shared" si="51"/>
        <v>0.000162405894994211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0.0124624058949942</v>
      </c>
      <c r="AR71" s="24">
        <f t="shared" si="57"/>
        <v>137.97</v>
      </c>
      <c r="AS71" s="1">
        <f t="shared" si="58"/>
        <v>0.1</v>
      </c>
      <c r="AT71" s="2">
        <f t="shared" si="62"/>
        <v>0.125</v>
      </c>
      <c r="AU71" s="1">
        <f t="shared" si="59"/>
        <v>144.002944336584</v>
      </c>
      <c r="AV71" s="1">
        <f>SUM(AU60:AU71)</f>
        <v>2221.82761356559</v>
      </c>
    </row>
    <row r="72" s="1" customFormat="1" spans="1:46">
      <c r="A72" s="6"/>
      <c r="B72" s="6"/>
      <c r="C72" s="9">
        <v>12</v>
      </c>
      <c r="D72" s="28">
        <v>-17.2291935483871</v>
      </c>
      <c r="E72" s="12">
        <f t="shared" si="60"/>
        <v>-6.23113333333333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-18.75</v>
      </c>
      <c r="E76" s="9"/>
      <c r="F76" s="9"/>
      <c r="G76" s="6">
        <v>1</v>
      </c>
      <c r="H76" s="11">
        <f t="shared" ref="H76:H87" si="63">E77</f>
        <v>-18.75</v>
      </c>
      <c r="I76" s="11">
        <f t="shared" ref="I76:I87" si="64">H76+273.15</f>
        <v>254.4</v>
      </c>
      <c r="J76" s="11">
        <f t="shared" ref="J76:J87" si="65">EXP(($C$18*(I76-$C$16))/($C$19*I76*$C$16))</f>
        <v>0.00125954561965141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9.85746642472937e-5</v>
      </c>
      <c r="Q76" s="15">
        <f t="shared" ref="Q76:Q87" si="69">P76*$B$78</f>
        <v>1.87291862069858e-5</v>
      </c>
      <c r="R76" s="11">
        <f t="shared" ref="R76:R87" si="70">L76*$B$78</f>
        <v>0.0148697958333333</v>
      </c>
      <c r="S76" s="16">
        <f t="shared" ref="S76:S87" si="71">Q76/R76</f>
        <v>0.00125954561965141</v>
      </c>
      <c r="T76" s="3">
        <v>0.01</v>
      </c>
      <c r="U76" s="17">
        <f t="shared" ref="U76:U87" si="72">S76*T76</f>
        <v>1.25954561965141e-5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0.0116125954561965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83.125</v>
      </c>
      <c r="AU76" s="1">
        <f t="shared" ref="AU76:AU87" si="79">AT76*10000*AS76*0.67*AR76*AQ76</f>
        <v>9617.02540977857</v>
      </c>
    </row>
    <row r="77" s="1" customFormat="1" spans="1:47">
      <c r="A77" s="6" t="s">
        <v>110</v>
      </c>
      <c r="B77" s="6">
        <v>1</v>
      </c>
      <c r="C77" s="9">
        <v>1</v>
      </c>
      <c r="D77" s="28">
        <v>-17.1291612903226</v>
      </c>
      <c r="E77" s="12">
        <f t="shared" ref="E77:E88" si="80">D76</f>
        <v>-18.75</v>
      </c>
      <c r="F77" s="9" t="s">
        <v>109</v>
      </c>
      <c r="G77" s="6">
        <v>2</v>
      </c>
      <c r="H77" s="11">
        <f t="shared" si="63"/>
        <v>-17.1291612903226</v>
      </c>
      <c r="I77" s="11">
        <f t="shared" si="64"/>
        <v>256.020838709677</v>
      </c>
      <c r="J77" s="11">
        <f t="shared" si="65"/>
        <v>0.00160489199883338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0.156425592002419</v>
      </c>
      <c r="P77" s="11">
        <f t="shared" si="68"/>
        <v>0.000251046181017457</v>
      </c>
      <c r="Q77" s="15">
        <f t="shared" si="69"/>
        <v>4.76987743933169e-5</v>
      </c>
      <c r="R77" s="11">
        <f t="shared" si="70"/>
        <v>0.0148697958333333</v>
      </c>
      <c r="S77" s="16">
        <f t="shared" si="71"/>
        <v>0.00320776256297962</v>
      </c>
      <c r="T77" s="3">
        <v>0.01</v>
      </c>
      <c r="U77" s="17">
        <f t="shared" si="72"/>
        <v>3.20776256297962e-5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0.0116320776256298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83.125</v>
      </c>
      <c r="AU77" s="1">
        <f t="shared" si="79"/>
        <v>9633.15965979909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28">
        <v>-13.0434137931035</v>
      </c>
      <c r="E78" s="12">
        <f t="shared" si="80"/>
        <v>-17.1291612903226</v>
      </c>
      <c r="F78" s="9" t="s">
        <v>109</v>
      </c>
      <c r="G78" s="6">
        <v>3</v>
      </c>
      <c r="H78" s="11">
        <f t="shared" si="63"/>
        <v>-13.0434137931035</v>
      </c>
      <c r="I78" s="11">
        <f t="shared" si="64"/>
        <v>260.106586206896</v>
      </c>
      <c r="J78" s="11">
        <f t="shared" si="65"/>
        <v>0.00291669213148193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0.234436629154735</v>
      </c>
      <c r="P78" s="11">
        <f t="shared" si="68"/>
        <v>0.000683779471586763</v>
      </c>
      <c r="Q78" s="15">
        <f t="shared" si="69"/>
        <v>0.000129918099601485</v>
      </c>
      <c r="R78" s="11">
        <f t="shared" si="70"/>
        <v>0.0148697958333333</v>
      </c>
      <c r="S78" s="16">
        <f t="shared" si="71"/>
        <v>0.00873704663182062</v>
      </c>
      <c r="T78" s="3">
        <v>0.01</v>
      </c>
      <c r="U78" s="17">
        <f t="shared" si="72"/>
        <v>8.73704663182062e-5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0.0116873704663182</v>
      </c>
      <c r="AR78" s="24">
        <f t="shared" si="77"/>
        <v>7.82620833333333</v>
      </c>
      <c r="AS78" s="1">
        <f t="shared" si="78"/>
        <v>0.19</v>
      </c>
      <c r="AT78" s="2">
        <f t="shared" si="82"/>
        <v>83.125</v>
      </c>
      <c r="AU78" s="1">
        <f t="shared" si="79"/>
        <v>9678.95068523222</v>
      </c>
    </row>
    <row r="79" s="1" customFormat="1" spans="1:47">
      <c r="A79" s="6"/>
      <c r="B79" s="6"/>
      <c r="C79" s="9">
        <v>3</v>
      </c>
      <c r="D79" s="28">
        <v>-3.02951612903226</v>
      </c>
      <c r="E79" s="12">
        <f t="shared" si="80"/>
        <v>-13.0434137931035</v>
      </c>
      <c r="F79" s="9" t="s">
        <v>109</v>
      </c>
      <c r="G79" s="6">
        <v>4</v>
      </c>
      <c r="H79" s="11">
        <f t="shared" si="63"/>
        <v>-3.02951612903226</v>
      </c>
      <c r="I79" s="11">
        <f t="shared" si="64"/>
        <v>270.120483870968</v>
      </c>
      <c r="J79" s="11">
        <f t="shared" si="65"/>
        <v>0.011683719036766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0.312014933016482</v>
      </c>
      <c r="P79" s="11">
        <f t="shared" si="68"/>
        <v>0.00364549481263994</v>
      </c>
      <c r="Q79" s="15">
        <f t="shared" si="69"/>
        <v>0.000692644014401589</v>
      </c>
      <c r="R79" s="11">
        <f t="shared" si="70"/>
        <v>0.0148697958333333</v>
      </c>
      <c r="S79" s="16">
        <f t="shared" si="71"/>
        <v>0.0465806001753503</v>
      </c>
      <c r="T79" s="3">
        <v>0.01</v>
      </c>
      <c r="U79" s="17">
        <f t="shared" si="72"/>
        <v>0.000465806001753503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0.0120658060017535</v>
      </c>
      <c r="AR79" s="24">
        <f t="shared" si="77"/>
        <v>7.82620833333333</v>
      </c>
      <c r="AS79" s="1">
        <f t="shared" si="78"/>
        <v>0.19</v>
      </c>
      <c r="AT79" s="2">
        <f t="shared" si="82"/>
        <v>83.125</v>
      </c>
      <c r="AU79" s="1">
        <f t="shared" si="79"/>
        <v>9992.3538494062</v>
      </c>
    </row>
    <row r="80" s="1" customFormat="1" spans="1:47">
      <c r="A80" s="6"/>
      <c r="B80" s="6"/>
      <c r="C80" s="9">
        <v>4</v>
      </c>
      <c r="D80" s="28">
        <v>5.36413333333333</v>
      </c>
      <c r="E80" s="12">
        <f t="shared" si="80"/>
        <v>-3.02951612903226</v>
      </c>
      <c r="F80" s="9" t="s">
        <v>109</v>
      </c>
      <c r="G80" s="6">
        <v>5</v>
      </c>
      <c r="H80" s="11">
        <f t="shared" si="63"/>
        <v>5.36413333333333</v>
      </c>
      <c r="I80" s="11">
        <f t="shared" si="64"/>
        <v>278.514133333333</v>
      </c>
      <c r="J80" s="11">
        <f t="shared" si="65"/>
        <v>0.0346232870725824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0.29295096629365</v>
      </c>
      <c r="O80" s="11">
        <f t="shared" si="81"/>
        <v>0.0936805552435254</v>
      </c>
      <c r="P80" s="11">
        <f t="shared" si="68"/>
        <v>0.0032435287573155</v>
      </c>
      <c r="Q80" s="15">
        <f t="shared" si="69"/>
        <v>0.000616270463889945</v>
      </c>
      <c r="R80" s="11">
        <f t="shared" si="70"/>
        <v>0.0148697958333333</v>
      </c>
      <c r="S80" s="16">
        <f t="shared" si="71"/>
        <v>0.0414444469041373</v>
      </c>
      <c r="T80" s="3">
        <v>0.01</v>
      </c>
      <c r="U80" s="17">
        <f t="shared" si="72"/>
        <v>0.000414444469041373</v>
      </c>
      <c r="V80" s="16"/>
      <c r="W80" s="3"/>
      <c r="X80" s="17"/>
      <c r="Y80" s="18">
        <v>0.02</v>
      </c>
      <c r="Z80" s="3">
        <v>0.17</v>
      </c>
      <c r="AA80" s="19">
        <f t="shared" si="73"/>
        <v>0.0034</v>
      </c>
      <c r="AB80" s="3">
        <v>0.01</v>
      </c>
      <c r="AC80" s="3">
        <v>0.03</v>
      </c>
      <c r="AD80" s="19">
        <f t="shared" si="74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5"/>
        <v>0.0079</v>
      </c>
      <c r="AQ80" s="1">
        <f t="shared" si="76"/>
        <v>0.0120144444690414</v>
      </c>
      <c r="AR80" s="24">
        <f t="shared" si="77"/>
        <v>7.82620833333333</v>
      </c>
      <c r="AS80" s="1">
        <f t="shared" si="78"/>
        <v>0.19</v>
      </c>
      <c r="AT80" s="2">
        <f t="shared" si="82"/>
        <v>83.125</v>
      </c>
      <c r="AU80" s="1">
        <f t="shared" si="79"/>
        <v>9949.81855511812</v>
      </c>
    </row>
    <row r="81" s="1" customFormat="1" spans="1:47">
      <c r="A81" s="6"/>
      <c r="B81" s="6"/>
      <c r="C81" s="9">
        <v>5</v>
      </c>
      <c r="D81" s="28">
        <v>13.3583548387097</v>
      </c>
      <c r="E81" s="12">
        <f t="shared" si="80"/>
        <v>5.36413333333333</v>
      </c>
      <c r="F81" s="9" t="s">
        <v>111</v>
      </c>
      <c r="G81" s="6">
        <v>6</v>
      </c>
      <c r="H81" s="11">
        <f t="shared" si="63"/>
        <v>13.3583548387097</v>
      </c>
      <c r="I81" s="11">
        <f t="shared" si="64"/>
        <v>286.50835483871</v>
      </c>
      <c r="J81" s="11">
        <f t="shared" si="65"/>
        <v>0.0918339341328303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0.168699109819543</v>
      </c>
      <c r="P81" s="11">
        <f t="shared" si="68"/>
        <v>0.015492302939435</v>
      </c>
      <c r="Q81" s="15">
        <f t="shared" si="69"/>
        <v>0.00294353755849265</v>
      </c>
      <c r="R81" s="11">
        <f t="shared" si="70"/>
        <v>0.0148697958333333</v>
      </c>
      <c r="S81" s="16">
        <f t="shared" si="71"/>
        <v>0.197954134104127</v>
      </c>
      <c r="T81" s="3">
        <v>0.01</v>
      </c>
      <c r="U81" s="17">
        <f t="shared" si="72"/>
        <v>0.00197954134104127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0.0210795413410413</v>
      </c>
      <c r="AR81" s="24">
        <f t="shared" si="77"/>
        <v>7.82620833333333</v>
      </c>
      <c r="AS81" s="1">
        <f t="shared" si="78"/>
        <v>0.19</v>
      </c>
      <c r="AT81" s="2">
        <f t="shared" si="82"/>
        <v>83.125</v>
      </c>
      <c r="AU81" s="1">
        <f t="shared" si="79"/>
        <v>17457.1210603137</v>
      </c>
    </row>
    <row r="82" s="1" customFormat="1" spans="1:47">
      <c r="A82" s="6"/>
      <c r="B82" s="6"/>
      <c r="C82" s="9">
        <v>6</v>
      </c>
      <c r="D82" s="28">
        <v>17.1421</v>
      </c>
      <c r="E82" s="12">
        <f t="shared" si="80"/>
        <v>13.3583548387097</v>
      </c>
      <c r="F82" s="9" t="s">
        <v>109</v>
      </c>
      <c r="G82" s="6">
        <v>7</v>
      </c>
      <c r="H82" s="11">
        <f t="shared" si="63"/>
        <v>17.1421</v>
      </c>
      <c r="I82" s="11">
        <f t="shared" si="64"/>
        <v>290.2921</v>
      </c>
      <c r="J82" s="11">
        <f t="shared" si="65"/>
        <v>0.143013998811601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0.231468890213441</v>
      </c>
      <c r="P82" s="11">
        <f t="shared" si="68"/>
        <v>0.0331032915899076</v>
      </c>
      <c r="Q82" s="15">
        <f t="shared" si="69"/>
        <v>0.00628962540208245</v>
      </c>
      <c r="R82" s="11">
        <f t="shared" si="70"/>
        <v>0.0148697958333333</v>
      </c>
      <c r="S82" s="16">
        <f t="shared" si="71"/>
        <v>0.422979943543215</v>
      </c>
      <c r="T82" s="3">
        <v>0.01</v>
      </c>
      <c r="U82" s="17">
        <f t="shared" si="72"/>
        <v>0.00422979943543215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0.0233297994354321</v>
      </c>
      <c r="AR82" s="24">
        <f t="shared" si="77"/>
        <v>7.82620833333333</v>
      </c>
      <c r="AS82" s="1">
        <f t="shared" si="78"/>
        <v>0.19</v>
      </c>
      <c r="AT82" s="2">
        <f t="shared" si="82"/>
        <v>83.125</v>
      </c>
      <c r="AU82" s="1">
        <f t="shared" si="79"/>
        <v>19320.682858703</v>
      </c>
    </row>
    <row r="83" s="1" customFormat="1" spans="1:47">
      <c r="A83" s="6"/>
      <c r="B83" s="6"/>
      <c r="C83" s="9">
        <v>7</v>
      </c>
      <c r="D83" s="28">
        <v>22.7077419354839</v>
      </c>
      <c r="E83" s="12">
        <f t="shared" si="80"/>
        <v>17.1421</v>
      </c>
      <c r="F83" s="9" t="s">
        <v>109</v>
      </c>
      <c r="G83" s="6">
        <v>8</v>
      </c>
      <c r="H83" s="11">
        <f t="shared" si="63"/>
        <v>22.7077419354839</v>
      </c>
      <c r="I83" s="11">
        <f t="shared" si="64"/>
        <v>295.857741935484</v>
      </c>
      <c r="J83" s="11">
        <f t="shared" si="65"/>
        <v>0.268786817278985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0.276627681956867</v>
      </c>
      <c r="P83" s="11">
        <f t="shared" si="68"/>
        <v>0.0743538742044495</v>
      </c>
      <c r="Q83" s="15">
        <f t="shared" si="69"/>
        <v>0.0141272360988454</v>
      </c>
      <c r="R83" s="11">
        <f t="shared" si="70"/>
        <v>0.0148697958333333</v>
      </c>
      <c r="S83" s="16">
        <f t="shared" si="71"/>
        <v>0.950062546734952</v>
      </c>
      <c r="T83" s="3">
        <v>0.01</v>
      </c>
      <c r="U83" s="17">
        <f t="shared" si="72"/>
        <v>0.00950062546734952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0.0286006254673495</v>
      </c>
      <c r="AR83" s="24">
        <f t="shared" si="77"/>
        <v>7.82620833333333</v>
      </c>
      <c r="AS83" s="1">
        <f t="shared" si="78"/>
        <v>0.19</v>
      </c>
      <c r="AT83" s="2">
        <f t="shared" si="82"/>
        <v>83.125</v>
      </c>
      <c r="AU83" s="1">
        <f t="shared" si="79"/>
        <v>23685.7421661315</v>
      </c>
    </row>
    <row r="84" s="1" customFormat="1" spans="1:47">
      <c r="A84" s="6"/>
      <c r="B84" s="6"/>
      <c r="C84" s="9">
        <v>8</v>
      </c>
      <c r="D84" s="28">
        <v>18.9269677419355</v>
      </c>
      <c r="E84" s="12">
        <f t="shared" si="80"/>
        <v>22.7077419354839</v>
      </c>
      <c r="F84" s="9" t="s">
        <v>109</v>
      </c>
      <c r="G84" s="6">
        <v>9</v>
      </c>
      <c r="H84" s="11">
        <f t="shared" si="63"/>
        <v>18.9269677419355</v>
      </c>
      <c r="I84" s="11">
        <f t="shared" si="64"/>
        <v>292.076967741936</v>
      </c>
      <c r="J84" s="11">
        <f t="shared" si="65"/>
        <v>0.175547916793185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0.280535891085751</v>
      </c>
      <c r="P84" s="11">
        <f t="shared" si="68"/>
        <v>0.0492474912658235</v>
      </c>
      <c r="Q84" s="15">
        <f t="shared" si="69"/>
        <v>0.00935702334050647</v>
      </c>
      <c r="R84" s="11">
        <f t="shared" si="70"/>
        <v>0.0148697958333333</v>
      </c>
      <c r="S84" s="16">
        <f t="shared" si="71"/>
        <v>0.629263740093259</v>
      </c>
      <c r="T84" s="3">
        <v>0.01</v>
      </c>
      <c r="U84" s="17">
        <f t="shared" si="72"/>
        <v>0.00629263740093259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0.0178926374009326</v>
      </c>
      <c r="AR84" s="24">
        <f t="shared" si="77"/>
        <v>7.82620833333333</v>
      </c>
      <c r="AS84" s="1">
        <f t="shared" si="78"/>
        <v>0.19</v>
      </c>
      <c r="AT84" s="2">
        <f t="shared" si="82"/>
        <v>83.125</v>
      </c>
      <c r="AU84" s="1">
        <f t="shared" si="79"/>
        <v>14817.8716103387</v>
      </c>
    </row>
    <row r="85" s="1" customFormat="1" spans="1:47">
      <c r="A85" s="6"/>
      <c r="B85" s="6"/>
      <c r="C85" s="9">
        <v>9</v>
      </c>
      <c r="D85" s="28">
        <v>13.9402333333333</v>
      </c>
      <c r="E85" s="12">
        <f t="shared" si="80"/>
        <v>18.9269677419355</v>
      </c>
      <c r="F85" s="9" t="s">
        <v>109</v>
      </c>
      <c r="G85" s="6">
        <v>10</v>
      </c>
      <c r="H85" s="11">
        <f t="shared" si="63"/>
        <v>13.9402333333333</v>
      </c>
      <c r="I85" s="11">
        <f t="shared" si="64"/>
        <v>287.090233333333</v>
      </c>
      <c r="J85" s="11">
        <f t="shared" si="65"/>
        <v>0.0983823835469397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0.309550483153261</v>
      </c>
      <c r="P85" s="11">
        <f t="shared" si="68"/>
        <v>0.0304543143607246</v>
      </c>
      <c r="Q85" s="15">
        <f t="shared" si="69"/>
        <v>0.00578631972853767</v>
      </c>
      <c r="R85" s="11">
        <f t="shared" si="70"/>
        <v>0.0148697958333333</v>
      </c>
      <c r="S85" s="16">
        <f t="shared" si="71"/>
        <v>0.389132426120243</v>
      </c>
      <c r="T85" s="3">
        <v>0.01</v>
      </c>
      <c r="U85" s="17">
        <f t="shared" si="72"/>
        <v>0.00389132426120243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0.0154913242612024</v>
      </c>
      <c r="AR85" s="24">
        <f t="shared" si="77"/>
        <v>7.82620833333333</v>
      </c>
      <c r="AS85" s="1">
        <f t="shared" si="78"/>
        <v>0.19</v>
      </c>
      <c r="AT85" s="2">
        <f t="shared" si="82"/>
        <v>83.125</v>
      </c>
      <c r="AU85" s="1">
        <f t="shared" si="79"/>
        <v>12829.2128674479</v>
      </c>
    </row>
    <row r="86" s="1" customFormat="1" spans="1:47">
      <c r="A86" s="6"/>
      <c r="B86" s="6"/>
      <c r="C86" s="9">
        <v>10</v>
      </c>
      <c r="D86" s="28">
        <v>4.46658064516129</v>
      </c>
      <c r="E86" s="12">
        <f t="shared" si="80"/>
        <v>13.9402333333333</v>
      </c>
      <c r="F86" s="9" t="s">
        <v>109</v>
      </c>
      <c r="G86" s="6">
        <v>11</v>
      </c>
      <c r="H86" s="11">
        <f t="shared" si="63"/>
        <v>4.46658064516129</v>
      </c>
      <c r="I86" s="11">
        <f t="shared" si="64"/>
        <v>277.616580645161</v>
      </c>
      <c r="J86" s="11">
        <f t="shared" si="65"/>
        <v>0.030922969717776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0.265141360352909</v>
      </c>
      <c r="O86" s="11">
        <f t="shared" si="81"/>
        <v>0.0922168917729601</v>
      </c>
      <c r="P86" s="11">
        <f t="shared" si="68"/>
        <v>0.00285162015176267</v>
      </c>
      <c r="Q86" s="15">
        <f t="shared" si="69"/>
        <v>0.000541807828834907</v>
      </c>
      <c r="R86" s="11">
        <f t="shared" si="70"/>
        <v>0.0148697958333333</v>
      </c>
      <c r="S86" s="16">
        <f t="shared" si="71"/>
        <v>0.0364368034980244</v>
      </c>
      <c r="T86" s="3">
        <v>0.01</v>
      </c>
      <c r="U86" s="17">
        <f t="shared" si="72"/>
        <v>0.000364368034980244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0.0119643680349802</v>
      </c>
      <c r="AR86" s="24">
        <f t="shared" si="77"/>
        <v>7.82620833333333</v>
      </c>
      <c r="AS86" s="1">
        <f t="shared" si="78"/>
        <v>0.19</v>
      </c>
      <c r="AT86" s="2">
        <f t="shared" si="82"/>
        <v>83.125</v>
      </c>
      <c r="AU86" s="1">
        <f t="shared" si="79"/>
        <v>9908.34752130715</v>
      </c>
    </row>
    <row r="87" s="1" customFormat="1" spans="1:48">
      <c r="A87" s="6"/>
      <c r="B87" s="6"/>
      <c r="C87" s="9">
        <v>11</v>
      </c>
      <c r="D87" s="28">
        <v>-6.23113333333333</v>
      </c>
      <c r="E87" s="12">
        <f t="shared" si="80"/>
        <v>4.46658064516129</v>
      </c>
      <c r="F87" s="9" t="s">
        <v>111</v>
      </c>
      <c r="G87" s="6">
        <v>12</v>
      </c>
      <c r="H87" s="11">
        <f t="shared" si="63"/>
        <v>-6.23113333333333</v>
      </c>
      <c r="I87" s="11">
        <f t="shared" si="64"/>
        <v>266.918866666667</v>
      </c>
      <c r="J87" s="11">
        <f t="shared" si="65"/>
        <v>0.00758242811342407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0.167627354954531</v>
      </c>
      <c r="P87" s="11">
        <f t="shared" si="68"/>
        <v>0.00127102236878615</v>
      </c>
      <c r="Q87" s="15">
        <f t="shared" si="69"/>
        <v>0.000241494250069368</v>
      </c>
      <c r="R87" s="11">
        <f t="shared" si="70"/>
        <v>0.0148697958333333</v>
      </c>
      <c r="S87" s="16">
        <f t="shared" si="71"/>
        <v>0.0162405894994211</v>
      </c>
      <c r="T87" s="3">
        <v>0.01</v>
      </c>
      <c r="U87" s="17">
        <f t="shared" si="72"/>
        <v>0.000162405894994211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0.0117624058949942</v>
      </c>
      <c r="AR87" s="24">
        <f t="shared" si="77"/>
        <v>7.82620833333333</v>
      </c>
      <c r="AS87" s="1">
        <f t="shared" si="78"/>
        <v>0.19</v>
      </c>
      <c r="AT87" s="2">
        <f t="shared" si="82"/>
        <v>83.125</v>
      </c>
      <c r="AU87" s="1">
        <f t="shared" si="79"/>
        <v>9741.09162753342</v>
      </c>
      <c r="AV87" s="1">
        <f>SUM(AU76:AU87)</f>
        <v>156631.37787111</v>
      </c>
    </row>
    <row r="88" s="1" customFormat="1" spans="1:46">
      <c r="A88" s="6"/>
      <c r="B88" s="6"/>
      <c r="C88" s="9">
        <v>12</v>
      </c>
      <c r="D88" s="28">
        <v>-17.2291935483871</v>
      </c>
      <c r="E88" s="12">
        <f t="shared" si="80"/>
        <v>-6.23113333333333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-18.75</v>
      </c>
      <c r="E91" s="9"/>
      <c r="F91" s="9"/>
      <c r="G91" s="6">
        <v>1</v>
      </c>
      <c r="H91" s="11">
        <f t="shared" ref="H91:H102" si="83">E92</f>
        <v>-18.75</v>
      </c>
      <c r="I91" s="11">
        <f t="shared" ref="I91:I102" si="84">H91+273.15</f>
        <v>254.4</v>
      </c>
      <c r="J91" s="11">
        <f t="shared" ref="J91:J102" si="85">EXP(($C$18*(I91-$C$16))/($C$19*I91*$C$16))</f>
        <v>0.00125954561965141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9.56247034439352e-5</v>
      </c>
      <c r="Q91" s="15">
        <f t="shared" ref="Q91:Q102" si="89">P91*$B$93</f>
        <v>1.24312114477116e-5</v>
      </c>
      <c r="R91" s="11">
        <f t="shared" ref="R91:R102" si="90">L91*$B$93</f>
        <v>0.0098696</v>
      </c>
      <c r="S91" s="16">
        <f t="shared" ref="S91:S102" si="91">Q91/R91</f>
        <v>0.00125954561965141</v>
      </c>
      <c r="T91" s="3">
        <v>0.01</v>
      </c>
      <c r="U91" s="17">
        <f t="shared" ref="U91:U102" si="92">S91*T91</f>
        <v>1.25954561965141e-5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0.0148125954561965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20.8916666666667</v>
      </c>
      <c r="AU91" s="1">
        <f t="shared" ref="AU91:AU102" si="98">AT91*10000*AS91*0.67*AR91*AQ91</f>
        <v>2046.34382075638</v>
      </c>
    </row>
    <row r="92" s="1" customFormat="1" spans="1:47">
      <c r="A92" s="6" t="s">
        <v>110</v>
      </c>
      <c r="B92" s="6">
        <v>1</v>
      </c>
      <c r="C92" s="9">
        <v>1</v>
      </c>
      <c r="D92" s="28">
        <v>-17.1291612903226</v>
      </c>
      <c r="E92" s="12">
        <f t="shared" ref="E92:E103" si="99">D91</f>
        <v>-18.75</v>
      </c>
      <c r="F92" s="9" t="s">
        <v>109</v>
      </c>
      <c r="G92" s="6">
        <v>2</v>
      </c>
      <c r="H92" s="11">
        <f t="shared" si="83"/>
        <v>-17.1291612903226</v>
      </c>
      <c r="I92" s="11">
        <f t="shared" si="84"/>
        <v>256.020838709677</v>
      </c>
      <c r="J92" s="11">
        <f t="shared" si="85"/>
        <v>0.00160489199883338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0.151744375296556</v>
      </c>
      <c r="P92" s="11">
        <f t="shared" si="88"/>
        <v>0.000243533333781412</v>
      </c>
      <c r="Q92" s="15">
        <f t="shared" si="89"/>
        <v>3.16593333915836e-5</v>
      </c>
      <c r="R92" s="11">
        <f t="shared" si="90"/>
        <v>0.0098696</v>
      </c>
      <c r="S92" s="16">
        <f t="shared" si="91"/>
        <v>0.00320776256297961</v>
      </c>
      <c r="T92" s="3">
        <v>0.01</v>
      </c>
      <c r="U92" s="17">
        <f t="shared" si="92"/>
        <v>3.20776256297961e-5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0.0148320776256298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20.8916666666667</v>
      </c>
      <c r="AU92" s="1">
        <f t="shared" si="98"/>
        <v>2049.03526110204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28">
        <v>-13.0434137931035</v>
      </c>
      <c r="E93" s="12">
        <f t="shared" si="99"/>
        <v>-17.1291612903226</v>
      </c>
      <c r="F93" s="9" t="s">
        <v>109</v>
      </c>
      <c r="G93" s="6">
        <v>3</v>
      </c>
      <c r="H93" s="11">
        <f t="shared" si="83"/>
        <v>-13.0434137931035</v>
      </c>
      <c r="I93" s="11">
        <f t="shared" si="84"/>
        <v>260.106586206896</v>
      </c>
      <c r="J93" s="11">
        <f t="shared" si="85"/>
        <v>0.00291669213148193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0.227420841962775</v>
      </c>
      <c r="P93" s="11">
        <f t="shared" si="88"/>
        <v>0.00066331658028782</v>
      </c>
      <c r="Q93" s="15">
        <f t="shared" si="89"/>
        <v>8.62311554374166e-5</v>
      </c>
      <c r="R93" s="11">
        <f t="shared" si="90"/>
        <v>0.0098696</v>
      </c>
      <c r="S93" s="16">
        <f t="shared" si="91"/>
        <v>0.0087370466318206</v>
      </c>
      <c r="T93" s="3">
        <v>0.01</v>
      </c>
      <c r="U93" s="17">
        <f t="shared" si="92"/>
        <v>8.7370466318206e-5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0.0148873704663182</v>
      </c>
      <c r="AR93" s="24">
        <f t="shared" si="96"/>
        <v>7.592</v>
      </c>
      <c r="AS93" s="1">
        <f t="shared" si="97"/>
        <v>0.13</v>
      </c>
      <c r="AT93" s="2">
        <f t="shared" si="101"/>
        <v>20.8916666666667</v>
      </c>
      <c r="AU93" s="1">
        <f t="shared" si="98"/>
        <v>2056.67390641639</v>
      </c>
    </row>
    <row r="94" s="1" customFormat="1" spans="1:47">
      <c r="A94" s="6"/>
      <c r="B94" s="6"/>
      <c r="C94" s="9">
        <v>3</v>
      </c>
      <c r="D94" s="28">
        <v>-3.02951612903226</v>
      </c>
      <c r="E94" s="12">
        <f t="shared" si="99"/>
        <v>-13.0434137931035</v>
      </c>
      <c r="F94" s="9" t="s">
        <v>109</v>
      </c>
      <c r="G94" s="6">
        <v>4</v>
      </c>
      <c r="H94" s="11">
        <f t="shared" si="83"/>
        <v>-3.02951612903226</v>
      </c>
      <c r="I94" s="11">
        <f t="shared" si="84"/>
        <v>270.120483870968</v>
      </c>
      <c r="J94" s="11">
        <f t="shared" si="85"/>
        <v>0.011683719036766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0.302677525382487</v>
      </c>
      <c r="P94" s="11">
        <f t="shared" si="88"/>
        <v>0.00353639916531259</v>
      </c>
      <c r="Q94" s="15">
        <f t="shared" si="89"/>
        <v>0.000459731891490637</v>
      </c>
      <c r="R94" s="11">
        <f t="shared" si="90"/>
        <v>0.0098696</v>
      </c>
      <c r="S94" s="16">
        <f t="shared" si="91"/>
        <v>0.0465806001753502</v>
      </c>
      <c r="T94" s="3">
        <v>0.01</v>
      </c>
      <c r="U94" s="17">
        <f t="shared" si="92"/>
        <v>0.000465806001753502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0.0152658060017535</v>
      </c>
      <c r="AR94" s="24">
        <f t="shared" si="96"/>
        <v>7.592</v>
      </c>
      <c r="AS94" s="1">
        <f t="shared" si="97"/>
        <v>0.13</v>
      </c>
      <c r="AT94" s="2">
        <f t="shared" si="101"/>
        <v>20.8916666666667</v>
      </c>
      <c r="AU94" s="1">
        <f t="shared" si="98"/>
        <v>2108.95436069483</v>
      </c>
    </row>
    <row r="95" s="1" customFormat="1" spans="1:47">
      <c r="A95" s="6"/>
      <c r="B95" s="6"/>
      <c r="C95" s="9">
        <v>4</v>
      </c>
      <c r="D95" s="28">
        <v>5.36413333333333</v>
      </c>
      <c r="E95" s="12">
        <f t="shared" si="99"/>
        <v>-3.02951612903226</v>
      </c>
      <c r="F95" s="9" t="s">
        <v>109</v>
      </c>
      <c r="G95" s="6">
        <v>5</v>
      </c>
      <c r="H95" s="11">
        <f t="shared" si="83"/>
        <v>5.36413333333333</v>
      </c>
      <c r="I95" s="11">
        <f t="shared" si="84"/>
        <v>278.514133333333</v>
      </c>
      <c r="J95" s="11">
        <f t="shared" si="85"/>
        <v>0.0346232870725824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0.284184069906316</v>
      </c>
      <c r="O95" s="11">
        <f t="shared" si="100"/>
        <v>0.0908770563108587</v>
      </c>
      <c r="P95" s="11">
        <f t="shared" si="88"/>
        <v>0.0031464624089621</v>
      </c>
      <c r="Q95" s="15">
        <f t="shared" si="89"/>
        <v>0.000409040113165073</v>
      </c>
      <c r="R95" s="11">
        <f t="shared" si="90"/>
        <v>0.0098696</v>
      </c>
      <c r="S95" s="16">
        <f t="shared" si="91"/>
        <v>0.0414444469041373</v>
      </c>
      <c r="T95" s="3">
        <v>0.01</v>
      </c>
      <c r="U95" s="17">
        <f t="shared" si="92"/>
        <v>0.000414444469041373</v>
      </c>
      <c r="V95" s="16"/>
      <c r="W95" s="3"/>
      <c r="X95" s="17"/>
      <c r="Y95" s="18">
        <v>0.02</v>
      </c>
      <c r="Z95" s="3">
        <v>0.49</v>
      </c>
      <c r="AA95" s="19">
        <f t="shared" si="93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4"/>
        <v>0.005</v>
      </c>
      <c r="AQ95" s="1">
        <f t="shared" si="95"/>
        <v>0.0152144444690414</v>
      </c>
      <c r="AR95" s="24">
        <f t="shared" si="96"/>
        <v>7.592</v>
      </c>
      <c r="AS95" s="1">
        <f t="shared" si="97"/>
        <v>0.13</v>
      </c>
      <c r="AT95" s="2">
        <f t="shared" si="101"/>
        <v>20.8916666666667</v>
      </c>
      <c r="AU95" s="1">
        <f t="shared" si="98"/>
        <v>2101.85882126685</v>
      </c>
    </row>
    <row r="96" s="1" customFormat="1" spans="1:47">
      <c r="A96" s="6"/>
      <c r="B96" s="6"/>
      <c r="C96" s="9">
        <v>5</v>
      </c>
      <c r="D96" s="28">
        <v>13.3583548387097</v>
      </c>
      <c r="E96" s="12">
        <f t="shared" si="99"/>
        <v>5.36413333333333</v>
      </c>
      <c r="F96" s="9" t="s">
        <v>111</v>
      </c>
      <c r="G96" s="6">
        <v>6</v>
      </c>
      <c r="H96" s="11">
        <f t="shared" si="83"/>
        <v>13.3583548387097</v>
      </c>
      <c r="I96" s="11">
        <f t="shared" si="84"/>
        <v>286.50835483871</v>
      </c>
      <c r="J96" s="11">
        <f t="shared" si="85"/>
        <v>0.0918339341328303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0.163650593901897</v>
      </c>
      <c r="P96" s="11">
        <f t="shared" si="88"/>
        <v>0.0150286778611853</v>
      </c>
      <c r="Q96" s="15">
        <f t="shared" si="89"/>
        <v>0.00195372812195409</v>
      </c>
      <c r="R96" s="11">
        <f t="shared" si="90"/>
        <v>0.0098696</v>
      </c>
      <c r="S96" s="16">
        <f t="shared" si="91"/>
        <v>0.197954134104127</v>
      </c>
      <c r="T96" s="3">
        <v>0.01</v>
      </c>
      <c r="U96" s="17">
        <f t="shared" si="92"/>
        <v>0.00197954134104127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0.0290795413410413</v>
      </c>
      <c r="AR96" s="24">
        <f t="shared" si="96"/>
        <v>7.592</v>
      </c>
      <c r="AS96" s="1">
        <f t="shared" si="97"/>
        <v>0.13</v>
      </c>
      <c r="AT96" s="2">
        <f t="shared" si="101"/>
        <v>20.8916666666667</v>
      </c>
      <c r="AU96" s="1">
        <f t="shared" si="98"/>
        <v>4017.30675151709</v>
      </c>
    </row>
    <row r="97" s="1" customFormat="1" spans="1:47">
      <c r="A97" s="6"/>
      <c r="B97" s="6"/>
      <c r="C97" s="9">
        <v>6</v>
      </c>
      <c r="D97" s="28">
        <v>17.1421</v>
      </c>
      <c r="E97" s="12">
        <f t="shared" si="99"/>
        <v>13.3583548387097</v>
      </c>
      <c r="F97" s="9" t="s">
        <v>109</v>
      </c>
      <c r="G97" s="6">
        <v>7</v>
      </c>
      <c r="H97" s="11">
        <f t="shared" si="83"/>
        <v>17.1421</v>
      </c>
      <c r="I97" s="11">
        <f t="shared" si="84"/>
        <v>290.2921</v>
      </c>
      <c r="J97" s="11">
        <f t="shared" si="85"/>
        <v>0.143013998811601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0.224541916040711</v>
      </c>
      <c r="P97" s="11">
        <f t="shared" si="88"/>
        <v>0.0321126373138008</v>
      </c>
      <c r="Q97" s="15">
        <f t="shared" si="89"/>
        <v>0.00417464285079411</v>
      </c>
      <c r="R97" s="11">
        <f t="shared" si="90"/>
        <v>0.0098696</v>
      </c>
      <c r="S97" s="16">
        <f t="shared" si="91"/>
        <v>0.422979943543214</v>
      </c>
      <c r="T97" s="3">
        <v>0.01</v>
      </c>
      <c r="U97" s="17">
        <f t="shared" si="92"/>
        <v>0.00422979943543214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0.0313297994354321</v>
      </c>
      <c r="AR97" s="24">
        <f t="shared" si="96"/>
        <v>7.592</v>
      </c>
      <c r="AS97" s="1">
        <f t="shared" si="97"/>
        <v>0.13</v>
      </c>
      <c r="AT97" s="2">
        <f t="shared" si="101"/>
        <v>20.8916666666667</v>
      </c>
      <c r="AU97" s="1">
        <f t="shared" si="98"/>
        <v>4328.1774399242</v>
      </c>
    </row>
    <row r="98" s="1" customFormat="1" spans="1:47">
      <c r="A98" s="6"/>
      <c r="B98" s="6"/>
      <c r="C98" s="9">
        <v>7</v>
      </c>
      <c r="D98" s="28">
        <v>22.7077419354839</v>
      </c>
      <c r="E98" s="12">
        <f t="shared" si="99"/>
        <v>17.1421</v>
      </c>
      <c r="F98" s="9" t="s">
        <v>109</v>
      </c>
      <c r="G98" s="6">
        <v>8</v>
      </c>
      <c r="H98" s="11">
        <f t="shared" si="83"/>
        <v>22.7077419354839</v>
      </c>
      <c r="I98" s="11">
        <f t="shared" si="84"/>
        <v>295.857741935484</v>
      </c>
      <c r="J98" s="11">
        <f t="shared" si="85"/>
        <v>0.268786817278985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0.26834927872691</v>
      </c>
      <c r="P98" s="11">
        <f t="shared" si="88"/>
        <v>0.0721287485481174</v>
      </c>
      <c r="Q98" s="15">
        <f t="shared" si="89"/>
        <v>0.00937673731125526</v>
      </c>
      <c r="R98" s="11">
        <f t="shared" si="90"/>
        <v>0.0098696</v>
      </c>
      <c r="S98" s="16">
        <f t="shared" si="91"/>
        <v>0.95006254673495</v>
      </c>
      <c r="T98" s="3">
        <v>0.01</v>
      </c>
      <c r="U98" s="17">
        <f t="shared" si="92"/>
        <v>0.0095006254673495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0.0366006254673495</v>
      </c>
      <c r="AR98" s="24">
        <f t="shared" si="96"/>
        <v>7.592</v>
      </c>
      <c r="AS98" s="1">
        <f t="shared" si="97"/>
        <v>0.13</v>
      </c>
      <c r="AT98" s="2">
        <f t="shared" si="101"/>
        <v>20.8916666666667</v>
      </c>
      <c r="AU98" s="1">
        <f t="shared" si="98"/>
        <v>5056.33627694853</v>
      </c>
    </row>
    <row r="99" s="1" customFormat="1" spans="1:47">
      <c r="A99" s="6"/>
      <c r="B99" s="6"/>
      <c r="C99" s="9">
        <v>8</v>
      </c>
      <c r="D99" s="28">
        <v>18.9269677419355</v>
      </c>
      <c r="E99" s="12">
        <f t="shared" si="99"/>
        <v>22.7077419354839</v>
      </c>
      <c r="F99" s="9" t="s">
        <v>109</v>
      </c>
      <c r="G99" s="6">
        <v>9</v>
      </c>
      <c r="H99" s="11">
        <f t="shared" si="83"/>
        <v>18.9269677419355</v>
      </c>
      <c r="I99" s="11">
        <f t="shared" si="84"/>
        <v>292.076967741936</v>
      </c>
      <c r="J99" s="11">
        <f t="shared" si="85"/>
        <v>0.175547916793185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0.272140530178793</v>
      </c>
      <c r="P99" s="11">
        <f t="shared" si="88"/>
        <v>0.0477737031478801</v>
      </c>
      <c r="Q99" s="15">
        <f t="shared" si="89"/>
        <v>0.00621058140922441</v>
      </c>
      <c r="R99" s="11">
        <f t="shared" si="90"/>
        <v>0.0098696</v>
      </c>
      <c r="S99" s="16">
        <f t="shared" si="91"/>
        <v>0.629263740093257</v>
      </c>
      <c r="T99" s="3">
        <v>0.01</v>
      </c>
      <c r="U99" s="17">
        <f t="shared" si="92"/>
        <v>0.00629263740093257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0.0210926374009326</v>
      </c>
      <c r="AR99" s="24">
        <f t="shared" si="96"/>
        <v>7.592</v>
      </c>
      <c r="AS99" s="1">
        <f t="shared" si="97"/>
        <v>0.13</v>
      </c>
      <c r="AT99" s="2">
        <f t="shared" si="101"/>
        <v>20.8916666666667</v>
      </c>
      <c r="AU99" s="1">
        <f t="shared" si="98"/>
        <v>2913.92472956501</v>
      </c>
    </row>
    <row r="100" s="1" customFormat="1" spans="1:47">
      <c r="A100" s="6"/>
      <c r="B100" s="6"/>
      <c r="C100" s="9">
        <v>9</v>
      </c>
      <c r="D100" s="28">
        <v>13.9402333333333</v>
      </c>
      <c r="E100" s="12">
        <f t="shared" si="99"/>
        <v>18.9269677419355</v>
      </c>
      <c r="F100" s="9" t="s">
        <v>109</v>
      </c>
      <c r="G100" s="6">
        <v>10</v>
      </c>
      <c r="H100" s="11">
        <f t="shared" si="83"/>
        <v>13.9402333333333</v>
      </c>
      <c r="I100" s="11">
        <f t="shared" si="84"/>
        <v>287.090233333333</v>
      </c>
      <c r="J100" s="11">
        <f t="shared" si="85"/>
        <v>0.0983823835469397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0.300286827030913</v>
      </c>
      <c r="P100" s="11">
        <f t="shared" si="88"/>
        <v>0.0295429337910488</v>
      </c>
      <c r="Q100" s="15">
        <f t="shared" si="89"/>
        <v>0.00384058139283635</v>
      </c>
      <c r="R100" s="11">
        <f t="shared" si="90"/>
        <v>0.0098696</v>
      </c>
      <c r="S100" s="16">
        <f t="shared" si="91"/>
        <v>0.389132426120243</v>
      </c>
      <c r="T100" s="3">
        <v>0.01</v>
      </c>
      <c r="U100" s="17">
        <f t="shared" si="92"/>
        <v>0.00389132426120243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0.0186913242612024</v>
      </c>
      <c r="AR100" s="24">
        <f t="shared" si="96"/>
        <v>7.592</v>
      </c>
      <c r="AS100" s="1">
        <f t="shared" si="97"/>
        <v>0.13</v>
      </c>
      <c r="AT100" s="2">
        <f t="shared" si="101"/>
        <v>20.8916666666667</v>
      </c>
      <c r="AU100" s="1">
        <f t="shared" si="98"/>
        <v>2582.18595227111</v>
      </c>
    </row>
    <row r="101" s="1" customFormat="1" spans="1:47">
      <c r="A101" s="6"/>
      <c r="B101" s="6"/>
      <c r="C101" s="9">
        <v>10</v>
      </c>
      <c r="D101" s="28">
        <v>4.46658064516129</v>
      </c>
      <c r="E101" s="12">
        <f t="shared" si="99"/>
        <v>13.9402333333333</v>
      </c>
      <c r="F101" s="9" t="s">
        <v>109</v>
      </c>
      <c r="G101" s="6">
        <v>11</v>
      </c>
      <c r="H101" s="11">
        <f t="shared" si="83"/>
        <v>4.46658064516129</v>
      </c>
      <c r="I101" s="11">
        <f t="shared" si="84"/>
        <v>277.616580645161</v>
      </c>
      <c r="J101" s="11">
        <f t="shared" si="85"/>
        <v>0.030922969717776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0.257206698577871</v>
      </c>
      <c r="O101" s="11">
        <f t="shared" si="100"/>
        <v>0.0894571946619932</v>
      </c>
      <c r="P101" s="11">
        <f t="shared" si="88"/>
        <v>0.00276628212157001</v>
      </c>
      <c r="Q101" s="15">
        <f t="shared" si="89"/>
        <v>0.000359616675804101</v>
      </c>
      <c r="R101" s="11">
        <f t="shared" si="90"/>
        <v>0.0098696</v>
      </c>
      <c r="S101" s="16">
        <f t="shared" si="91"/>
        <v>0.0364368034980243</v>
      </c>
      <c r="T101" s="3">
        <v>0.01</v>
      </c>
      <c r="U101" s="17">
        <f t="shared" si="92"/>
        <v>0.000364368034980243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0.0151643680349802</v>
      </c>
      <c r="AR101" s="24">
        <f t="shared" si="96"/>
        <v>7.592</v>
      </c>
      <c r="AS101" s="1">
        <f t="shared" si="97"/>
        <v>0.13</v>
      </c>
      <c r="AT101" s="2">
        <f t="shared" si="101"/>
        <v>20.8916666666667</v>
      </c>
      <c r="AU101" s="1">
        <f t="shared" si="98"/>
        <v>2094.94081680845</v>
      </c>
    </row>
    <row r="102" s="1" customFormat="1" spans="1:48">
      <c r="A102" s="6"/>
      <c r="B102" s="6"/>
      <c r="C102" s="9">
        <v>11</v>
      </c>
      <c r="D102" s="28">
        <v>-6.23113333333333</v>
      </c>
      <c r="E102" s="12">
        <f t="shared" si="99"/>
        <v>4.46658064516129</v>
      </c>
      <c r="F102" s="9" t="s">
        <v>111</v>
      </c>
      <c r="G102" s="6">
        <v>12</v>
      </c>
      <c r="H102" s="11">
        <f t="shared" si="83"/>
        <v>-6.23113333333333</v>
      </c>
      <c r="I102" s="11">
        <f t="shared" si="84"/>
        <v>266.918866666667</v>
      </c>
      <c r="J102" s="11">
        <f t="shared" si="85"/>
        <v>0.00758242811342407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0.162610912540423</v>
      </c>
      <c r="P102" s="11">
        <f t="shared" si="88"/>
        <v>0.00123298555479605</v>
      </c>
      <c r="Q102" s="15">
        <f t="shared" si="89"/>
        <v>0.000160288122123486</v>
      </c>
      <c r="R102" s="11">
        <f t="shared" si="90"/>
        <v>0.0098696</v>
      </c>
      <c r="S102" s="16">
        <f t="shared" si="91"/>
        <v>0.0162405894994211</v>
      </c>
      <c r="T102" s="3">
        <v>0.01</v>
      </c>
      <c r="U102" s="17">
        <f t="shared" si="92"/>
        <v>0.000162405894994211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0.0149624058949942</v>
      </c>
      <c r="AR102" s="24">
        <f t="shared" si="96"/>
        <v>7.592</v>
      </c>
      <c r="AS102" s="1">
        <f t="shared" si="97"/>
        <v>0.13</v>
      </c>
      <c r="AT102" s="2">
        <f t="shared" si="101"/>
        <v>20.8916666666667</v>
      </c>
      <c r="AU102" s="1">
        <f t="shared" si="98"/>
        <v>2067.03996861413</v>
      </c>
      <c r="AV102" s="1">
        <f>SUM(AU91:AU102)</f>
        <v>33422.778105885</v>
      </c>
    </row>
    <row r="103" s="1" customFormat="1" spans="1:46">
      <c r="A103" s="6"/>
      <c r="B103" s="6"/>
      <c r="C103" s="9">
        <v>12</v>
      </c>
      <c r="D103" s="28">
        <v>-17.2291935483871</v>
      </c>
      <c r="E103" s="12">
        <f t="shared" si="99"/>
        <v>-6.23113333333333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29">
        <v>-18.75</v>
      </c>
      <c r="E107" s="9"/>
      <c r="F107" s="9"/>
      <c r="G107" s="6">
        <v>1</v>
      </c>
      <c r="H107" s="11">
        <f t="shared" ref="H107:H118" si="102">E108</f>
        <v>-18.75</v>
      </c>
      <c r="I107" s="11">
        <f t="shared" ref="I107:I118" si="103">H107+273.15</f>
        <v>254.4</v>
      </c>
      <c r="J107" s="11">
        <f t="shared" ref="J107:J118" si="104">EXP(($C$18*(I107-$C$16))/($C$19*I107*$C$16))</f>
        <v>0.00125954561965141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0.00347972779022666</v>
      </c>
      <c r="Q107" s="15">
        <f t="shared" ref="Q107:Q118" si="108">P107*$B$109</f>
        <v>0.00100912105916573</v>
      </c>
      <c r="R107" s="11">
        <f t="shared" ref="R107:R118" si="109">L107*$B$109</f>
        <v>0.80117865</v>
      </c>
      <c r="S107" s="16">
        <f t="shared" ref="S107:S118" si="110">Q107/R107</f>
        <v>0.00125954561965141</v>
      </c>
      <c r="T107" s="3">
        <v>0.27</v>
      </c>
      <c r="U107" s="17">
        <f t="shared" ref="U107:U118" si="111">S107*T107</f>
        <v>0.000340077317305881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0.226466077022753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196.8975</v>
      </c>
      <c r="AF107" s="1">
        <f t="shared" ref="AF107:AF118" si="116">AE107*10000*AC107*AB107</f>
        <v>4562584.95994212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28">
        <v>-17.1291612903226</v>
      </c>
      <c r="E108" s="12">
        <f t="shared" ref="E108:E119" si="117">D107</f>
        <v>-18.75</v>
      </c>
      <c r="F108" s="9" t="s">
        <v>109</v>
      </c>
      <c r="G108" s="6">
        <v>2</v>
      </c>
      <c r="H108" s="11">
        <f t="shared" si="102"/>
        <v>-17.1291612903226</v>
      </c>
      <c r="I108" s="11">
        <f t="shared" si="103"/>
        <v>256.020838709677</v>
      </c>
      <c r="J108" s="11">
        <f t="shared" si="104"/>
        <v>0.00160489199883338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5.52189027220977</v>
      </c>
      <c r="P108" s="11">
        <f t="shared" si="107"/>
        <v>0.00886203751630533</v>
      </c>
      <c r="Q108" s="15">
        <f t="shared" si="108"/>
        <v>0.00256999087972855</v>
      </c>
      <c r="R108" s="11">
        <f t="shared" si="109"/>
        <v>0.80117865</v>
      </c>
      <c r="S108" s="16">
        <f t="shared" si="110"/>
        <v>0.00320776256297961</v>
      </c>
      <c r="T108" s="3">
        <v>0.27</v>
      </c>
      <c r="U108" s="17">
        <f t="shared" si="111"/>
        <v>0.000866095892004495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0.226568282431816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196.8975</v>
      </c>
      <c r="AF108" s="1">
        <f t="shared" si="116"/>
        <v>4564644.08009093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28">
        <v>-13.0434137931035</v>
      </c>
      <c r="E109" s="12">
        <f t="shared" si="117"/>
        <v>-17.1291612903226</v>
      </c>
      <c r="F109" s="9" t="s">
        <v>109</v>
      </c>
      <c r="G109" s="6">
        <v>3</v>
      </c>
      <c r="H109" s="11">
        <f t="shared" si="102"/>
        <v>-13.0434137931035</v>
      </c>
      <c r="I109" s="11">
        <f t="shared" si="103"/>
        <v>260.106586206896</v>
      </c>
      <c r="J109" s="11">
        <f t="shared" si="104"/>
        <v>0.00291669213148193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8.27571323469347</v>
      </c>
      <c r="P109" s="11">
        <f t="shared" si="107"/>
        <v>0.0241377076740313</v>
      </c>
      <c r="Q109" s="15">
        <f t="shared" si="108"/>
        <v>0.00699993522546907</v>
      </c>
      <c r="R109" s="11">
        <f t="shared" si="109"/>
        <v>0.80117865</v>
      </c>
      <c r="S109" s="16">
        <f t="shared" si="110"/>
        <v>0.0087370466318206</v>
      </c>
      <c r="T109" s="3">
        <v>0.27</v>
      </c>
      <c r="U109" s="17">
        <f t="shared" si="111"/>
        <v>0.00235900259059156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0.226858354203352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196.8975</v>
      </c>
      <c r="AF109" s="1">
        <f t="shared" si="116"/>
        <v>4570488.1213686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28">
        <v>-3.02951612903226</v>
      </c>
      <c r="E110" s="12">
        <f t="shared" si="117"/>
        <v>-13.0434137931035</v>
      </c>
      <c r="F110" s="9" t="s">
        <v>109</v>
      </c>
      <c r="G110" s="6">
        <v>4</v>
      </c>
      <c r="H110" s="11">
        <f t="shared" si="102"/>
        <v>-3.02951612903226</v>
      </c>
      <c r="I110" s="11">
        <f t="shared" si="103"/>
        <v>270.120483870968</v>
      </c>
      <c r="J110" s="11">
        <f t="shared" si="104"/>
        <v>0.011683719036766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11.0142605270194</v>
      </c>
      <c r="P110" s="11">
        <f t="shared" si="107"/>
        <v>0.128687525395437</v>
      </c>
      <c r="Q110" s="15">
        <f t="shared" si="108"/>
        <v>0.0373193823646769</v>
      </c>
      <c r="R110" s="11">
        <f t="shared" si="109"/>
        <v>0.80117865</v>
      </c>
      <c r="S110" s="16">
        <f t="shared" si="110"/>
        <v>0.0465806001753502</v>
      </c>
      <c r="T110" s="3">
        <v>0.27</v>
      </c>
      <c r="U110" s="17">
        <f t="shared" si="111"/>
        <v>0.0125767620473446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0.228843664865799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196.8975</v>
      </c>
      <c r="AF110" s="1">
        <f t="shared" si="116"/>
        <v>4610485.93776731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28">
        <v>5.36413333333333</v>
      </c>
      <c r="E111" s="12">
        <f t="shared" si="117"/>
        <v>-3.02951612903226</v>
      </c>
      <c r="F111" s="9" t="s">
        <v>109</v>
      </c>
      <c r="G111" s="6">
        <v>5</v>
      </c>
      <c r="H111" s="11">
        <f t="shared" si="102"/>
        <v>5.36413333333333</v>
      </c>
      <c r="I111" s="11">
        <f t="shared" si="103"/>
        <v>278.514133333333</v>
      </c>
      <c r="J111" s="11">
        <f t="shared" si="104"/>
        <v>0.0346232870725824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10.3412943515428</v>
      </c>
      <c r="O111" s="11">
        <f t="shared" si="118"/>
        <v>3.3069636500812</v>
      </c>
      <c r="P111" s="11">
        <f t="shared" si="107"/>
        <v>0.114497951795356</v>
      </c>
      <c r="Q111" s="15">
        <f t="shared" si="108"/>
        <v>0.0332044060206534</v>
      </c>
      <c r="R111" s="11">
        <f t="shared" si="109"/>
        <v>0.80117865</v>
      </c>
      <c r="S111" s="16">
        <f t="shared" si="110"/>
        <v>0.0414444469041373</v>
      </c>
      <c r="T111" s="3">
        <v>0.27</v>
      </c>
      <c r="U111" s="17">
        <f t="shared" si="111"/>
        <v>0.0111900006641171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12"/>
        <v>0.228574217129038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196.8975</v>
      </c>
      <c r="AF111" s="1">
        <f t="shared" si="116"/>
        <v>4605057.40645084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28">
        <v>13.3583548387097</v>
      </c>
      <c r="E112" s="12">
        <f t="shared" si="117"/>
        <v>5.36413333333333</v>
      </c>
      <c r="F112" s="9" t="s">
        <v>111</v>
      </c>
      <c r="G112" s="6">
        <v>6</v>
      </c>
      <c r="H112" s="11">
        <f t="shared" si="102"/>
        <v>13.3583548387097</v>
      </c>
      <c r="I112" s="11">
        <f t="shared" si="103"/>
        <v>286.50835483871</v>
      </c>
      <c r="J112" s="11">
        <f t="shared" si="104"/>
        <v>0.0918339341328303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5.95515069828584</v>
      </c>
      <c r="P112" s="11">
        <f t="shared" si="107"/>
        <v>0.54688491697746</v>
      </c>
      <c r="Q112" s="15">
        <f t="shared" si="108"/>
        <v>0.158596625923463</v>
      </c>
      <c r="R112" s="11">
        <f t="shared" si="109"/>
        <v>0.80117865</v>
      </c>
      <c r="S112" s="16">
        <f t="shared" si="110"/>
        <v>0.197954134104127</v>
      </c>
      <c r="T112" s="3">
        <v>0.27</v>
      </c>
      <c r="U112" s="17">
        <f t="shared" si="111"/>
        <v>0.0534476162081143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0.285584871829237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196.8975</v>
      </c>
      <c r="AF112" s="1">
        <f t="shared" si="116"/>
        <v>5753644.24608354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28">
        <v>17.1421</v>
      </c>
      <c r="E113" s="12">
        <f t="shared" si="117"/>
        <v>13.3583548387097</v>
      </c>
      <c r="F113" s="9" t="s">
        <v>109</v>
      </c>
      <c r="G113" s="6">
        <v>7</v>
      </c>
      <c r="H113" s="11">
        <f t="shared" si="102"/>
        <v>17.1421</v>
      </c>
      <c r="I113" s="11">
        <f t="shared" si="103"/>
        <v>290.2921</v>
      </c>
      <c r="J113" s="11">
        <f t="shared" si="104"/>
        <v>0.143013998811601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8.17095078130838</v>
      </c>
      <c r="P113" s="11">
        <f t="shared" si="107"/>
        <v>1.16856034532768</v>
      </c>
      <c r="Q113" s="15">
        <f t="shared" si="108"/>
        <v>0.338882500145028</v>
      </c>
      <c r="R113" s="11">
        <f t="shared" si="109"/>
        <v>0.80117865</v>
      </c>
      <c r="S113" s="16">
        <f t="shared" si="110"/>
        <v>0.422979943543214</v>
      </c>
      <c r="T113" s="3">
        <v>0.27</v>
      </c>
      <c r="U113" s="17">
        <f t="shared" si="111"/>
        <v>0.114204584756668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0.297389950818221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196.8975</v>
      </c>
      <c r="AF113" s="1">
        <f t="shared" si="116"/>
        <v>5991479.76014447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28">
        <v>22.7077419354839</v>
      </c>
      <c r="E114" s="12">
        <f t="shared" si="117"/>
        <v>17.1421</v>
      </c>
      <c r="F114" s="9" t="s">
        <v>109</v>
      </c>
      <c r="G114" s="6">
        <v>8</v>
      </c>
      <c r="H114" s="11">
        <f t="shared" si="102"/>
        <v>22.7077419354839</v>
      </c>
      <c r="I114" s="11">
        <f t="shared" si="103"/>
        <v>295.857741935484</v>
      </c>
      <c r="J114" s="11">
        <f t="shared" si="104"/>
        <v>0.268786817278985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9.7650754359807</v>
      </c>
      <c r="P114" s="11">
        <f t="shared" si="107"/>
        <v>2.62472354692644</v>
      </c>
      <c r="Q114" s="15">
        <f t="shared" si="108"/>
        <v>0.761169828608669</v>
      </c>
      <c r="R114" s="11">
        <f t="shared" si="109"/>
        <v>0.80117865</v>
      </c>
      <c r="S114" s="16">
        <f t="shared" si="110"/>
        <v>0.95006254673495</v>
      </c>
      <c r="T114" s="3">
        <v>0.27</v>
      </c>
      <c r="U114" s="17">
        <f t="shared" si="111"/>
        <v>0.256516887618436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0.325041231264262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196.8975</v>
      </c>
      <c r="AF114" s="1">
        <f t="shared" si="116"/>
        <v>6548566.79916081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28">
        <v>18.9269677419355</v>
      </c>
      <c r="E115" s="12">
        <f t="shared" si="117"/>
        <v>22.7077419354839</v>
      </c>
      <c r="F115" s="9" t="s">
        <v>109</v>
      </c>
      <c r="G115" s="6">
        <v>9</v>
      </c>
      <c r="H115" s="11">
        <f t="shared" si="102"/>
        <v>18.9269677419355</v>
      </c>
      <c r="I115" s="11">
        <f t="shared" si="103"/>
        <v>292.076967741936</v>
      </c>
      <c r="J115" s="11">
        <f t="shared" si="104"/>
        <v>0.175547916793185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9.90303688905425</v>
      </c>
      <c r="P115" s="11">
        <f t="shared" si="107"/>
        <v>1.73845749579954</v>
      </c>
      <c r="Q115" s="15">
        <f t="shared" si="108"/>
        <v>0.504152673781867</v>
      </c>
      <c r="R115" s="11">
        <f t="shared" si="109"/>
        <v>0.80117865</v>
      </c>
      <c r="S115" s="16">
        <f t="shared" si="110"/>
        <v>0.629263740093257</v>
      </c>
      <c r="T115" s="3">
        <v>0.27</v>
      </c>
      <c r="U115" s="17">
        <f t="shared" si="111"/>
        <v>0.16990120982518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0.259411805069032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196.8975</v>
      </c>
      <c r="AF115" s="1">
        <f t="shared" si="116"/>
        <v>5226338.60134598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28">
        <v>13.9402333333333</v>
      </c>
      <c r="E116" s="12">
        <f t="shared" si="117"/>
        <v>18.9269677419355</v>
      </c>
      <c r="F116" s="9" t="s">
        <v>109</v>
      </c>
      <c r="G116" s="6">
        <v>10</v>
      </c>
      <c r="H116" s="11">
        <f t="shared" si="102"/>
        <v>13.9402333333333</v>
      </c>
      <c r="I116" s="11">
        <f t="shared" si="103"/>
        <v>287.090233333333</v>
      </c>
      <c r="J116" s="11">
        <f t="shared" si="104"/>
        <v>0.0983823835469397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10.9272643932547</v>
      </c>
      <c r="P116" s="11">
        <f t="shared" si="107"/>
        <v>1.075050316656</v>
      </c>
      <c r="Q116" s="15">
        <f t="shared" si="108"/>
        <v>0.311764591830241</v>
      </c>
      <c r="R116" s="11">
        <f t="shared" si="109"/>
        <v>0.80117865</v>
      </c>
      <c r="S116" s="16">
        <f t="shared" si="110"/>
        <v>0.389132426120243</v>
      </c>
      <c r="T116" s="3">
        <v>0.27</v>
      </c>
      <c r="U116" s="17">
        <f t="shared" si="111"/>
        <v>0.105065755052466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0.246814276206694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196.8975</v>
      </c>
      <c r="AF116" s="1">
        <f t="shared" si="116"/>
        <v>4972537.69449331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28">
        <v>4.46658064516129</v>
      </c>
      <c r="E117" s="12">
        <f t="shared" si="117"/>
        <v>13.9402333333333</v>
      </c>
      <c r="F117" s="9" t="s">
        <v>109</v>
      </c>
      <c r="G117" s="6">
        <v>11</v>
      </c>
      <c r="H117" s="11">
        <f t="shared" si="102"/>
        <v>4.46658064516129</v>
      </c>
      <c r="I117" s="11">
        <f t="shared" si="103"/>
        <v>277.616580645161</v>
      </c>
      <c r="J117" s="11">
        <f t="shared" si="104"/>
        <v>0.030922969717776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9.35960337276877</v>
      </c>
      <c r="O117" s="11">
        <f t="shared" si="118"/>
        <v>3.25529570382993</v>
      </c>
      <c r="P117" s="11">
        <f t="shared" si="107"/>
        <v>0.100663410471939</v>
      </c>
      <c r="Q117" s="15">
        <f t="shared" si="108"/>
        <v>0.0291923890368624</v>
      </c>
      <c r="R117" s="11">
        <f t="shared" si="109"/>
        <v>0.80117865</v>
      </c>
      <c r="S117" s="16">
        <f t="shared" si="110"/>
        <v>0.0364368034980243</v>
      </c>
      <c r="T117" s="3">
        <v>0.27</v>
      </c>
      <c r="U117" s="17">
        <f t="shared" si="111"/>
        <v>0.00983793694446657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0.22831151114831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196.8975</v>
      </c>
      <c r="AF117" s="1">
        <f t="shared" si="116"/>
        <v>4599764.7004866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28">
        <v>-6.23113333333333</v>
      </c>
      <c r="E118" s="12">
        <f t="shared" si="117"/>
        <v>4.46658064516129</v>
      </c>
      <c r="F118" s="9" t="s">
        <v>111</v>
      </c>
      <c r="G118" s="6">
        <v>12</v>
      </c>
      <c r="H118" s="11">
        <f t="shared" si="102"/>
        <v>-6.23113333333333</v>
      </c>
      <c r="I118" s="11">
        <f t="shared" si="103"/>
        <v>266.918866666667</v>
      </c>
      <c r="J118" s="11">
        <f t="shared" si="104"/>
        <v>0.00758242811342407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5.917317293358</v>
      </c>
      <c r="P118" s="11">
        <f t="shared" si="107"/>
        <v>0.0448676330012081</v>
      </c>
      <c r="Q118" s="15">
        <f t="shared" si="108"/>
        <v>0.0130116135703503</v>
      </c>
      <c r="R118" s="11">
        <f t="shared" si="109"/>
        <v>0.80117865</v>
      </c>
      <c r="S118" s="16">
        <f t="shared" si="110"/>
        <v>0.0162405894994211</v>
      </c>
      <c r="T118" s="3">
        <v>0.27</v>
      </c>
      <c r="U118" s="17">
        <f t="shared" si="111"/>
        <v>0.00438495916484369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0.227251997565729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196.8975</v>
      </c>
      <c r="AF118" s="1">
        <f t="shared" si="116"/>
        <v>4578418.8070959</v>
      </c>
      <c r="AG118" s="1">
        <f>SUM(AF107:AF118)</f>
        <v>60584011.1144304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28">
        <v>-17.2291935483871</v>
      </c>
      <c r="E119" s="12">
        <f t="shared" si="117"/>
        <v>-6.23113333333333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-18.75</v>
      </c>
      <c r="E123" s="9"/>
      <c r="F123" s="9"/>
      <c r="G123" s="6">
        <v>1</v>
      </c>
      <c r="H123" s="11">
        <f t="shared" ref="H123:H134" si="119">E124</f>
        <v>-18.75</v>
      </c>
      <c r="I123" s="11">
        <f t="shared" ref="I123:I134" si="120">H123+273.15</f>
        <v>254.4</v>
      </c>
      <c r="J123" s="11">
        <f t="shared" ref="J123:J134" si="121">EXP(($C$18*(I123-$C$16))/($C$19*I123*$C$16))</f>
        <v>0.00125954561965141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0.000656500367874709</v>
      </c>
      <c r="Q123" s="15">
        <f t="shared" ref="Q123:Q134" si="125">P123*$B$125</f>
        <v>0.000170690095647424</v>
      </c>
      <c r="R123" s="11">
        <f t="shared" ref="R123:R134" si="126">L123*$B$125</f>
        <v>0.1355172</v>
      </c>
      <c r="S123" s="16">
        <f t="shared" ref="S123:S134" si="127">Q123/R123</f>
        <v>0.00125954561965141</v>
      </c>
      <c r="T123" s="3">
        <v>0.01</v>
      </c>
      <c r="U123" s="17">
        <f t="shared" ref="U123:U134" si="128">S123*T123</f>
        <v>1.25954561965141e-5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0.00550259545619651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1.00833333333333</v>
      </c>
      <c r="AX123" s="1">
        <f t="shared" ref="AX123:AX134" si="134">AW123*10000*AV123*0.67*AU123*AT123</f>
        <v>503.780011570845</v>
      </c>
    </row>
    <row r="124" s="1" customFormat="1" spans="1:50">
      <c r="A124" s="6" t="s">
        <v>110</v>
      </c>
      <c r="B124" s="6">
        <v>1</v>
      </c>
      <c r="C124" s="9">
        <v>1</v>
      </c>
      <c r="D124" s="28">
        <v>-17.1291612903226</v>
      </c>
      <c r="E124" s="12">
        <f t="shared" ref="E124:E135" si="135">D123</f>
        <v>-18.75</v>
      </c>
      <c r="F124" s="9" t="s">
        <v>109</v>
      </c>
      <c r="G124" s="6">
        <v>2</v>
      </c>
      <c r="H124" s="11">
        <f t="shared" si="119"/>
        <v>-17.1291612903226</v>
      </c>
      <c r="I124" s="11">
        <f t="shared" si="120"/>
        <v>256.020838709677</v>
      </c>
      <c r="J124" s="11">
        <f t="shared" si="121"/>
        <v>0.00160489199883338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1.04178349963213</v>
      </c>
      <c r="P124" s="11">
        <f t="shared" si="124"/>
        <v>0.00167195000307623</v>
      </c>
      <c r="Q124" s="15">
        <f t="shared" si="125"/>
        <v>0.000434707000799821</v>
      </c>
      <c r="R124" s="11">
        <f t="shared" si="126"/>
        <v>0.1355172</v>
      </c>
      <c r="S124" s="16">
        <f t="shared" si="127"/>
        <v>0.00320776256297961</v>
      </c>
      <c r="T124" s="3">
        <v>0.01</v>
      </c>
      <c r="U124" s="17">
        <f t="shared" si="128"/>
        <v>3.20776256297961e-5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0.0055220776256298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1.00833333333333</v>
      </c>
      <c r="AX124" s="1">
        <f t="shared" si="134"/>
        <v>505.563665779237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28">
        <v>-13.0434137931035</v>
      </c>
      <c r="E125" s="12">
        <f t="shared" si="135"/>
        <v>-17.1291612903226</v>
      </c>
      <c r="F125" s="9" t="s">
        <v>109</v>
      </c>
      <c r="G125" s="6">
        <v>3</v>
      </c>
      <c r="H125" s="11">
        <f t="shared" si="119"/>
        <v>-13.0434137931035</v>
      </c>
      <c r="I125" s="11">
        <f t="shared" si="120"/>
        <v>260.106586206896</v>
      </c>
      <c r="J125" s="11">
        <f t="shared" si="121"/>
        <v>0.00291669213148193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1.56133154962905</v>
      </c>
      <c r="P125" s="11">
        <f t="shared" si="124"/>
        <v>0.00455392344543753</v>
      </c>
      <c r="Q125" s="15">
        <f t="shared" si="125"/>
        <v>0.00118402009581376</v>
      </c>
      <c r="R125" s="11">
        <f t="shared" si="126"/>
        <v>0.1355172</v>
      </c>
      <c r="S125" s="16">
        <f t="shared" si="127"/>
        <v>0.0087370466318206</v>
      </c>
      <c r="T125" s="3">
        <v>0.01</v>
      </c>
      <c r="U125" s="17">
        <f t="shared" si="128"/>
        <v>8.7370466318206e-5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0.00557737046631821</v>
      </c>
      <c r="AU125" s="24">
        <f t="shared" si="132"/>
        <v>52.122</v>
      </c>
      <c r="AV125" s="1">
        <f t="shared" si="133"/>
        <v>0.26</v>
      </c>
      <c r="AW125" s="2">
        <f t="shared" si="137"/>
        <v>1.00833333333333</v>
      </c>
      <c r="AX125" s="1">
        <f t="shared" si="134"/>
        <v>510.625900163635</v>
      </c>
    </row>
    <row r="126" s="1" customFormat="1" spans="1:50">
      <c r="A126" s="6"/>
      <c r="B126" s="6"/>
      <c r="C126" s="9">
        <v>3</v>
      </c>
      <c r="D126" s="28">
        <v>-3.02951612903226</v>
      </c>
      <c r="E126" s="12">
        <f t="shared" si="135"/>
        <v>-13.0434137931035</v>
      </c>
      <c r="F126" s="9" t="s">
        <v>109</v>
      </c>
      <c r="G126" s="6">
        <v>4</v>
      </c>
      <c r="H126" s="11">
        <f t="shared" si="119"/>
        <v>-3.02951612903226</v>
      </c>
      <c r="I126" s="11">
        <f t="shared" si="120"/>
        <v>270.120483870968</v>
      </c>
      <c r="J126" s="11">
        <f t="shared" si="121"/>
        <v>0.011683719036766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2.07799762618361</v>
      </c>
      <c r="P126" s="11">
        <f t="shared" si="124"/>
        <v>0.0242787404233961</v>
      </c>
      <c r="Q126" s="15">
        <f t="shared" si="125"/>
        <v>0.00631247251008298</v>
      </c>
      <c r="R126" s="11">
        <f t="shared" si="126"/>
        <v>0.1355172</v>
      </c>
      <c r="S126" s="16">
        <f t="shared" si="127"/>
        <v>0.0465806001753503</v>
      </c>
      <c r="T126" s="3">
        <v>0.01</v>
      </c>
      <c r="U126" s="17">
        <f t="shared" si="128"/>
        <v>0.000465806001753503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0.0059558060017535</v>
      </c>
      <c r="AU126" s="24">
        <f t="shared" si="132"/>
        <v>52.122</v>
      </c>
      <c r="AV126" s="1">
        <f t="shared" si="133"/>
        <v>0.26</v>
      </c>
      <c r="AW126" s="2">
        <f t="shared" si="137"/>
        <v>1.00833333333333</v>
      </c>
      <c r="AX126" s="1">
        <f t="shared" si="134"/>
        <v>545.272869932369</v>
      </c>
    </row>
    <row r="127" s="1" customFormat="1" spans="1:50">
      <c r="A127" s="6"/>
      <c r="B127" s="6"/>
      <c r="C127" s="9">
        <v>4</v>
      </c>
      <c r="D127" s="28">
        <v>5.36413333333333</v>
      </c>
      <c r="E127" s="12">
        <f t="shared" si="135"/>
        <v>-3.02951612903226</v>
      </c>
      <c r="F127" s="9" t="s">
        <v>109</v>
      </c>
      <c r="G127" s="6">
        <v>5</v>
      </c>
      <c r="H127" s="11">
        <f t="shared" si="119"/>
        <v>5.36413333333333</v>
      </c>
      <c r="I127" s="11">
        <f t="shared" si="120"/>
        <v>278.514133333333</v>
      </c>
      <c r="J127" s="11">
        <f t="shared" si="121"/>
        <v>0.0346232870725824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1.95103294147221</v>
      </c>
      <c r="O127" s="11">
        <f t="shared" si="136"/>
        <v>0.623905944288011</v>
      </c>
      <c r="P127" s="11">
        <f t="shared" si="124"/>
        <v>0.0216016746153744</v>
      </c>
      <c r="Q127" s="15">
        <f t="shared" si="125"/>
        <v>0.00561643539999735</v>
      </c>
      <c r="R127" s="11">
        <f t="shared" si="126"/>
        <v>0.1355172</v>
      </c>
      <c r="S127" s="16">
        <f t="shared" si="127"/>
        <v>0.0414444469041373</v>
      </c>
      <c r="T127" s="3">
        <v>0.01</v>
      </c>
      <c r="U127" s="17">
        <f t="shared" si="128"/>
        <v>0.000414444469041373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9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0.00590444446904137</v>
      </c>
      <c r="AU127" s="24">
        <f t="shared" si="132"/>
        <v>52.122</v>
      </c>
      <c r="AV127" s="1">
        <f t="shared" si="133"/>
        <v>0.26</v>
      </c>
      <c r="AW127" s="2">
        <f t="shared" si="137"/>
        <v>1.00833333333333</v>
      </c>
      <c r="AX127" s="1">
        <f t="shared" si="134"/>
        <v>540.570559222816</v>
      </c>
    </row>
    <row r="128" s="1" customFormat="1" spans="1:50">
      <c r="A128" s="6"/>
      <c r="B128" s="6"/>
      <c r="C128" s="9">
        <v>5</v>
      </c>
      <c r="D128" s="28">
        <v>13.3583548387097</v>
      </c>
      <c r="E128" s="12">
        <f t="shared" si="135"/>
        <v>5.36413333333333</v>
      </c>
      <c r="F128" s="9" t="s">
        <v>111</v>
      </c>
      <c r="G128" s="6">
        <v>6</v>
      </c>
      <c r="H128" s="11">
        <f t="shared" si="119"/>
        <v>13.3583548387097</v>
      </c>
      <c r="I128" s="11">
        <f t="shared" si="120"/>
        <v>286.50835483871</v>
      </c>
      <c r="J128" s="11">
        <f t="shared" si="121"/>
        <v>0.0918339341328303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1.12352426967264</v>
      </c>
      <c r="P128" s="11">
        <f t="shared" si="124"/>
        <v>0.103177653777753</v>
      </c>
      <c r="Q128" s="15">
        <f t="shared" si="125"/>
        <v>0.0268261899822158</v>
      </c>
      <c r="R128" s="11">
        <f t="shared" si="126"/>
        <v>0.1355172</v>
      </c>
      <c r="S128" s="16">
        <f t="shared" si="127"/>
        <v>0.197954134104127</v>
      </c>
      <c r="T128" s="3">
        <v>0.01</v>
      </c>
      <c r="U128" s="17">
        <f t="shared" si="128"/>
        <v>0.00197954134104127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0.0119295413410413</v>
      </c>
      <c r="AU128" s="24">
        <f t="shared" si="132"/>
        <v>52.122</v>
      </c>
      <c r="AV128" s="1">
        <f t="shared" si="133"/>
        <v>0.26</v>
      </c>
      <c r="AW128" s="2">
        <f t="shared" si="137"/>
        <v>1.00833333333333</v>
      </c>
      <c r="AX128" s="1">
        <f t="shared" si="134"/>
        <v>1092.18722740319</v>
      </c>
    </row>
    <row r="129" s="1" customFormat="1" spans="1:50">
      <c r="A129" s="6"/>
      <c r="B129" s="6"/>
      <c r="C129" s="9">
        <v>6</v>
      </c>
      <c r="D129" s="28">
        <v>17.1421</v>
      </c>
      <c r="E129" s="12">
        <f t="shared" si="135"/>
        <v>13.3583548387097</v>
      </c>
      <c r="F129" s="9" t="s">
        <v>109</v>
      </c>
      <c r="G129" s="6">
        <v>7</v>
      </c>
      <c r="H129" s="11">
        <f t="shared" si="119"/>
        <v>17.1421</v>
      </c>
      <c r="I129" s="11">
        <f t="shared" si="120"/>
        <v>290.2921</v>
      </c>
      <c r="J129" s="11">
        <f t="shared" si="121"/>
        <v>0.143013998811601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1.54156661589488</v>
      </c>
      <c r="P129" s="11">
        <f t="shared" si="124"/>
        <v>0.220465606173594</v>
      </c>
      <c r="Q129" s="15">
        <f t="shared" si="125"/>
        <v>0.0573210576051345</v>
      </c>
      <c r="R129" s="11">
        <f t="shared" si="126"/>
        <v>0.1355172</v>
      </c>
      <c r="S129" s="16">
        <f t="shared" si="127"/>
        <v>0.422979943543214</v>
      </c>
      <c r="T129" s="3">
        <v>0.01</v>
      </c>
      <c r="U129" s="17">
        <f t="shared" si="128"/>
        <v>0.00422979943543214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0.0141797994354321</v>
      </c>
      <c r="AU129" s="24">
        <f t="shared" si="132"/>
        <v>52.122</v>
      </c>
      <c r="AV129" s="1">
        <f t="shared" si="133"/>
        <v>0.26</v>
      </c>
      <c r="AW129" s="2">
        <f t="shared" si="137"/>
        <v>1.00833333333333</v>
      </c>
      <c r="AX129" s="1">
        <f t="shared" si="134"/>
        <v>1298.20547058569</v>
      </c>
    </row>
    <row r="130" s="1" customFormat="1" spans="1:50">
      <c r="A130" s="6"/>
      <c r="B130" s="6"/>
      <c r="C130" s="9">
        <v>7</v>
      </c>
      <c r="D130" s="28">
        <v>22.7077419354839</v>
      </c>
      <c r="E130" s="12">
        <f t="shared" si="135"/>
        <v>17.1421</v>
      </c>
      <c r="F130" s="9" t="s">
        <v>109</v>
      </c>
      <c r="G130" s="6">
        <v>8</v>
      </c>
      <c r="H130" s="11">
        <f t="shared" si="119"/>
        <v>22.7077419354839</v>
      </c>
      <c r="I130" s="11">
        <f t="shared" si="120"/>
        <v>295.857741935484</v>
      </c>
      <c r="J130" s="11">
        <f t="shared" si="121"/>
        <v>0.268786817278985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1.84232100972129</v>
      </c>
      <c r="P130" s="11">
        <f t="shared" si="124"/>
        <v>0.495191600609191</v>
      </c>
      <c r="Q130" s="15">
        <f t="shared" si="125"/>
        <v>0.12874981615839</v>
      </c>
      <c r="R130" s="11">
        <f t="shared" si="126"/>
        <v>0.1355172</v>
      </c>
      <c r="S130" s="16">
        <f t="shared" si="127"/>
        <v>0.95006254673495</v>
      </c>
      <c r="T130" s="3">
        <v>0.01</v>
      </c>
      <c r="U130" s="17">
        <f t="shared" si="128"/>
        <v>0.0095006254673495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0.0194506254673495</v>
      </c>
      <c r="AU130" s="24">
        <f t="shared" si="132"/>
        <v>52.122</v>
      </c>
      <c r="AV130" s="1">
        <f t="shared" si="133"/>
        <v>0.26</v>
      </c>
      <c r="AW130" s="2">
        <f t="shared" si="137"/>
        <v>1.00833333333333</v>
      </c>
      <c r="AX130" s="1">
        <f t="shared" si="134"/>
        <v>1780.76625857839</v>
      </c>
    </row>
    <row r="131" s="1" customFormat="1" spans="1:50">
      <c r="A131" s="6"/>
      <c r="B131" s="6"/>
      <c r="C131" s="9">
        <v>8</v>
      </c>
      <c r="D131" s="28">
        <v>18.9269677419355</v>
      </c>
      <c r="E131" s="12">
        <f t="shared" si="135"/>
        <v>22.7077419354839</v>
      </c>
      <c r="F131" s="9" t="s">
        <v>109</v>
      </c>
      <c r="G131" s="6">
        <v>9</v>
      </c>
      <c r="H131" s="11">
        <f t="shared" si="119"/>
        <v>18.9269677419355</v>
      </c>
      <c r="I131" s="11">
        <f t="shared" si="120"/>
        <v>292.076967741936</v>
      </c>
      <c r="J131" s="11">
        <f t="shared" si="121"/>
        <v>0.175547916793185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1.8683494091121</v>
      </c>
      <c r="P131" s="11">
        <f t="shared" si="124"/>
        <v>0.327984846611408</v>
      </c>
      <c r="Q131" s="15">
        <f t="shared" si="125"/>
        <v>0.085276060118966</v>
      </c>
      <c r="R131" s="11">
        <f t="shared" si="126"/>
        <v>0.1355172</v>
      </c>
      <c r="S131" s="16">
        <f t="shared" si="127"/>
        <v>0.629263740093258</v>
      </c>
      <c r="T131" s="3">
        <v>0.01</v>
      </c>
      <c r="U131" s="17">
        <f t="shared" si="128"/>
        <v>0.00629263740093258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0.0117826374009326</v>
      </c>
      <c r="AU131" s="24">
        <f t="shared" si="132"/>
        <v>52.122</v>
      </c>
      <c r="AV131" s="1">
        <f t="shared" si="133"/>
        <v>0.26</v>
      </c>
      <c r="AW131" s="2">
        <f t="shared" si="137"/>
        <v>1.00833333333333</v>
      </c>
      <c r="AX131" s="1">
        <f t="shared" si="134"/>
        <v>1078.73770722005</v>
      </c>
    </row>
    <row r="132" s="1" customFormat="1" spans="1:50">
      <c r="A132" s="6"/>
      <c r="B132" s="6"/>
      <c r="C132" s="9">
        <v>9</v>
      </c>
      <c r="D132" s="28">
        <v>13.9402333333333</v>
      </c>
      <c r="E132" s="12">
        <f t="shared" si="135"/>
        <v>18.9269677419355</v>
      </c>
      <c r="F132" s="9" t="s">
        <v>109</v>
      </c>
      <c r="G132" s="6">
        <v>10</v>
      </c>
      <c r="H132" s="11">
        <f t="shared" si="119"/>
        <v>13.9402333333333</v>
      </c>
      <c r="I132" s="11">
        <f t="shared" si="120"/>
        <v>287.090233333333</v>
      </c>
      <c r="J132" s="11">
        <f t="shared" si="121"/>
        <v>0.0983823835469397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2.06158456250069</v>
      </c>
      <c r="P132" s="11">
        <f t="shared" si="124"/>
        <v>0.202823603142393</v>
      </c>
      <c r="Q132" s="15">
        <f t="shared" si="125"/>
        <v>0.0527341368170221</v>
      </c>
      <c r="R132" s="11">
        <f t="shared" si="126"/>
        <v>0.1355172</v>
      </c>
      <c r="S132" s="16">
        <f t="shared" si="127"/>
        <v>0.389132426120243</v>
      </c>
      <c r="T132" s="3">
        <v>0.01</v>
      </c>
      <c r="U132" s="17">
        <f t="shared" si="128"/>
        <v>0.00389132426120243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0.00938132426120243</v>
      </c>
      <c r="AU132" s="24">
        <f t="shared" si="132"/>
        <v>52.122</v>
      </c>
      <c r="AV132" s="1">
        <f t="shared" si="133"/>
        <v>0.26</v>
      </c>
      <c r="AW132" s="2">
        <f t="shared" si="137"/>
        <v>1.00833333333333</v>
      </c>
      <c r="AX132" s="1">
        <f t="shared" si="134"/>
        <v>858.889897045999</v>
      </c>
    </row>
    <row r="133" s="1" customFormat="1" spans="1:50">
      <c r="A133" s="6"/>
      <c r="B133" s="6"/>
      <c r="C133" s="9">
        <v>10</v>
      </c>
      <c r="D133" s="28">
        <v>4.46658064516129</v>
      </c>
      <c r="E133" s="12">
        <f t="shared" si="135"/>
        <v>13.9402333333333</v>
      </c>
      <c r="F133" s="9" t="s">
        <v>109</v>
      </c>
      <c r="G133" s="6">
        <v>11</v>
      </c>
      <c r="H133" s="11">
        <f t="shared" si="119"/>
        <v>4.46658064516129</v>
      </c>
      <c r="I133" s="11">
        <f t="shared" si="120"/>
        <v>277.616580645161</v>
      </c>
      <c r="J133" s="11">
        <f t="shared" si="121"/>
        <v>0.030922969717776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1.76582291139038</v>
      </c>
      <c r="O133" s="11">
        <f t="shared" si="136"/>
        <v>0.614158047967915</v>
      </c>
      <c r="P133" s="11">
        <f t="shared" si="124"/>
        <v>0.0189915907192402</v>
      </c>
      <c r="Q133" s="15">
        <f t="shared" si="125"/>
        <v>0.00493781358700246</v>
      </c>
      <c r="R133" s="11">
        <f t="shared" si="126"/>
        <v>0.1355172</v>
      </c>
      <c r="S133" s="16">
        <f t="shared" si="127"/>
        <v>0.0364368034980243</v>
      </c>
      <c r="T133" s="3">
        <v>0.01</v>
      </c>
      <c r="U133" s="17">
        <f t="shared" si="128"/>
        <v>0.000364368034980243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0.00585436803498024</v>
      </c>
      <c r="AU133" s="24">
        <f t="shared" si="132"/>
        <v>52.122</v>
      </c>
      <c r="AV133" s="1">
        <f t="shared" si="133"/>
        <v>0.26</v>
      </c>
      <c r="AW133" s="2">
        <f t="shared" si="137"/>
        <v>1.00833333333333</v>
      </c>
      <c r="AX133" s="1">
        <f t="shared" si="134"/>
        <v>535.985903357858</v>
      </c>
    </row>
    <row r="134" s="1" customFormat="1" spans="1:51">
      <c r="A134" s="6"/>
      <c r="B134" s="6"/>
      <c r="C134" s="9">
        <v>11</v>
      </c>
      <c r="D134" s="28">
        <v>-6.23113333333333</v>
      </c>
      <c r="E134" s="12">
        <f t="shared" si="135"/>
        <v>4.46658064516129</v>
      </c>
      <c r="F134" s="9" t="s">
        <v>111</v>
      </c>
      <c r="G134" s="6">
        <v>12</v>
      </c>
      <c r="H134" s="11">
        <f t="shared" si="119"/>
        <v>-6.23113333333333</v>
      </c>
      <c r="I134" s="11">
        <f t="shared" si="120"/>
        <v>266.918866666667</v>
      </c>
      <c r="J134" s="11">
        <f t="shared" si="121"/>
        <v>0.00758242811342407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1.11638645724867</v>
      </c>
      <c r="P134" s="11">
        <f t="shared" si="124"/>
        <v>0.00846492005888825</v>
      </c>
      <c r="Q134" s="15">
        <f t="shared" si="125"/>
        <v>0.00220087921531095</v>
      </c>
      <c r="R134" s="11">
        <f t="shared" si="126"/>
        <v>0.1355172</v>
      </c>
      <c r="S134" s="16">
        <f t="shared" si="127"/>
        <v>0.0162405894994211</v>
      </c>
      <c r="T134" s="3">
        <v>0.01</v>
      </c>
      <c r="U134" s="17">
        <f t="shared" si="128"/>
        <v>0.000162405894994211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0.00565240589499421</v>
      </c>
      <c r="AU134" s="24">
        <f t="shared" si="132"/>
        <v>52.122</v>
      </c>
      <c r="AV134" s="1">
        <f t="shared" si="133"/>
        <v>0.26</v>
      </c>
      <c r="AW134" s="2">
        <f t="shared" si="137"/>
        <v>1.00833333333333</v>
      </c>
      <c r="AX134" s="1">
        <f t="shared" si="134"/>
        <v>517.495630898438</v>
      </c>
      <c r="AY134" s="1">
        <f>SUM(AX123:AX134)</f>
        <v>9768.08110175851</v>
      </c>
    </row>
    <row r="135" s="1" customFormat="1" spans="1:46">
      <c r="A135" s="6"/>
      <c r="B135" s="6"/>
      <c r="C135" s="9">
        <v>12</v>
      </c>
      <c r="D135" s="28">
        <v>-17.2291935483871</v>
      </c>
      <c r="E135" s="12">
        <f t="shared" si="135"/>
        <v>-6.23113333333333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-18.75</v>
      </c>
      <c r="E139" s="9"/>
      <c r="F139" s="9"/>
      <c r="G139" s="6">
        <v>1</v>
      </c>
      <c r="H139" s="11">
        <f t="shared" ref="H139:H150" si="138">E140</f>
        <v>-18.75</v>
      </c>
      <c r="I139" s="11">
        <f t="shared" ref="I139:I150" si="139">H139+273.15</f>
        <v>254.4</v>
      </c>
      <c r="J139" s="11">
        <f t="shared" ref="J139:J150" si="140">EXP(($C$18*(I139-$C$16))/($C$19*I139*$C$16))</f>
        <v>0.00125954561965141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0.000358592637914757</v>
      </c>
      <c r="Q139" s="15">
        <f t="shared" ref="Q139:Q150" si="144">P139*$B$125</f>
        <v>9.32340858578368e-5</v>
      </c>
      <c r="R139" s="11">
        <f t="shared" ref="R139:R150" si="145">L139*$B$125</f>
        <v>0.074022</v>
      </c>
      <c r="S139" s="16">
        <f t="shared" ref="S139:S150" si="146">Q139/R139</f>
        <v>0.00125954561965141</v>
      </c>
      <c r="T139" s="3">
        <v>0.01</v>
      </c>
      <c r="U139" s="17">
        <f t="shared" ref="U139:U150" si="147">S139*T139</f>
        <v>1.25954561965141e-5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0.00550259545619651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0.408333333333333</v>
      </c>
      <c r="AX139" s="1">
        <f t="shared" ref="AX139:AX150" si="153">AW139*10000*AV139*0.67*AU139*AT139</f>
        <v>111.434081314893</v>
      </c>
      <c r="AZ139" s="2">
        <f>$E$12/12</f>
        <v>0.0583333333333333</v>
      </c>
      <c r="BA139" s="1">
        <f t="shared" ref="BA139:BA150" si="154">AZ139*10000*AV139*0.67*AU139*AT139</f>
        <v>15.9191544735561</v>
      </c>
    </row>
    <row r="140" s="1" customFormat="1" spans="1:53">
      <c r="A140" s="6" t="s">
        <v>110</v>
      </c>
      <c r="B140" s="6">
        <v>1</v>
      </c>
      <c r="C140" s="9">
        <v>1</v>
      </c>
      <c r="D140" s="28">
        <v>-17.1291612903226</v>
      </c>
      <c r="E140" s="12">
        <f t="shared" ref="E140:E151" si="155">D139</f>
        <v>-18.75</v>
      </c>
      <c r="F140" s="9" t="s">
        <v>109</v>
      </c>
      <c r="G140" s="6">
        <v>2</v>
      </c>
      <c r="H140" s="11">
        <f t="shared" si="138"/>
        <v>-17.1291612903226</v>
      </c>
      <c r="I140" s="11">
        <f t="shared" si="139"/>
        <v>256.020838709677</v>
      </c>
      <c r="J140" s="11">
        <f t="shared" si="140"/>
        <v>0.00160489199883338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0.569041407362085</v>
      </c>
      <c r="P140" s="11">
        <f t="shared" si="143"/>
        <v>0.000913250001680296</v>
      </c>
      <c r="Q140" s="15">
        <f t="shared" si="144"/>
        <v>0.000237445000436877</v>
      </c>
      <c r="R140" s="11">
        <f t="shared" si="145"/>
        <v>0.074022</v>
      </c>
      <c r="S140" s="16">
        <f t="shared" si="146"/>
        <v>0.00320776256297961</v>
      </c>
      <c r="T140" s="3">
        <v>0.01</v>
      </c>
      <c r="U140" s="17">
        <f t="shared" si="147"/>
        <v>3.20776256297961e-5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0.0055220776256298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0.408333333333333</v>
      </c>
      <c r="AX140" s="1">
        <f t="shared" si="153"/>
        <v>111.828618342029</v>
      </c>
      <c r="AZ140" s="2">
        <f t="shared" ref="AZ140:AZ150" si="158">$E$12/12</f>
        <v>0.0583333333333333</v>
      </c>
      <c r="BA140" s="1">
        <f t="shared" si="154"/>
        <v>15.9755169060041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28">
        <v>-13.0434137931035</v>
      </c>
      <c r="E141" s="12">
        <f t="shared" si="155"/>
        <v>-17.1291612903226</v>
      </c>
      <c r="F141" s="9" t="s">
        <v>109</v>
      </c>
      <c r="G141" s="6">
        <v>3</v>
      </c>
      <c r="H141" s="11">
        <f t="shared" si="138"/>
        <v>-13.0434137931035</v>
      </c>
      <c r="I141" s="11">
        <f t="shared" si="139"/>
        <v>260.106586206896</v>
      </c>
      <c r="J141" s="11">
        <f t="shared" si="140"/>
        <v>0.00291669213148193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0.852828157360405</v>
      </c>
      <c r="P141" s="11">
        <f t="shared" si="143"/>
        <v>0.00248743717607933</v>
      </c>
      <c r="Q141" s="15">
        <f t="shared" si="144"/>
        <v>0.000646733665780625</v>
      </c>
      <c r="R141" s="11">
        <f t="shared" si="145"/>
        <v>0.074022</v>
      </c>
      <c r="S141" s="16">
        <f t="shared" si="146"/>
        <v>0.0087370466318206</v>
      </c>
      <c r="T141" s="3">
        <v>0.01</v>
      </c>
      <c r="U141" s="17">
        <f t="shared" si="147"/>
        <v>8.7370466318206e-5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0.00557737046631821</v>
      </c>
      <c r="AU141" s="24">
        <f t="shared" si="151"/>
        <v>28.47</v>
      </c>
      <c r="AV141" s="1">
        <f t="shared" si="152"/>
        <v>0.26</v>
      </c>
      <c r="AW141" s="2">
        <f t="shared" si="157"/>
        <v>0.408333333333333</v>
      </c>
      <c r="AX141" s="1">
        <f t="shared" si="153"/>
        <v>112.948363915632</v>
      </c>
      <c r="AZ141" s="2">
        <f t="shared" si="158"/>
        <v>0.0583333333333333</v>
      </c>
      <c r="BA141" s="1">
        <f t="shared" si="154"/>
        <v>16.1354805593759</v>
      </c>
    </row>
    <row r="142" s="1" customFormat="1" spans="1:53">
      <c r="A142" s="6"/>
      <c r="B142" s="6"/>
      <c r="C142" s="9">
        <v>3</v>
      </c>
      <c r="D142" s="28">
        <v>-3.02951612903226</v>
      </c>
      <c r="E142" s="12">
        <f t="shared" si="155"/>
        <v>-13.0434137931035</v>
      </c>
      <c r="F142" s="9" t="s">
        <v>109</v>
      </c>
      <c r="G142" s="6">
        <v>4</v>
      </c>
      <c r="H142" s="11">
        <f t="shared" si="138"/>
        <v>-3.02951612903226</v>
      </c>
      <c r="I142" s="11">
        <f t="shared" si="139"/>
        <v>270.120483870968</v>
      </c>
      <c r="J142" s="11">
        <f t="shared" si="140"/>
        <v>0.011683719036766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1.13504072018433</v>
      </c>
      <c r="P142" s="11">
        <f t="shared" si="143"/>
        <v>0.0132614968699222</v>
      </c>
      <c r="Q142" s="15">
        <f t="shared" si="144"/>
        <v>0.00344798918617978</v>
      </c>
      <c r="R142" s="11">
        <f t="shared" si="145"/>
        <v>0.074022</v>
      </c>
      <c r="S142" s="16">
        <f t="shared" si="146"/>
        <v>0.0465806001753503</v>
      </c>
      <c r="T142" s="3">
        <v>0.01</v>
      </c>
      <c r="U142" s="17">
        <f t="shared" si="147"/>
        <v>0.000465806001753503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0.0059558060017535</v>
      </c>
      <c r="AU142" s="24">
        <f t="shared" si="151"/>
        <v>28.47</v>
      </c>
      <c r="AV142" s="1">
        <f t="shared" si="152"/>
        <v>0.26</v>
      </c>
      <c r="AW142" s="2">
        <f t="shared" si="157"/>
        <v>0.408333333333333</v>
      </c>
      <c r="AX142" s="1">
        <f t="shared" si="153"/>
        <v>120.612132143524</v>
      </c>
      <c r="AZ142" s="2">
        <f t="shared" si="158"/>
        <v>0.0583333333333333</v>
      </c>
      <c r="BA142" s="1">
        <f t="shared" si="154"/>
        <v>17.2303045919319</v>
      </c>
    </row>
    <row r="143" s="1" customFormat="1" spans="1:53">
      <c r="A143" s="6"/>
      <c r="B143" s="6"/>
      <c r="C143" s="9">
        <v>4</v>
      </c>
      <c r="D143" s="28">
        <v>5.36413333333333</v>
      </c>
      <c r="E143" s="12">
        <f t="shared" si="155"/>
        <v>-3.02951612903226</v>
      </c>
      <c r="F143" s="9" t="s">
        <v>109</v>
      </c>
      <c r="G143" s="6">
        <v>5</v>
      </c>
      <c r="H143" s="11">
        <f t="shared" si="138"/>
        <v>5.36413333333333</v>
      </c>
      <c r="I143" s="11">
        <f t="shared" si="139"/>
        <v>278.514133333333</v>
      </c>
      <c r="J143" s="11">
        <f t="shared" si="140"/>
        <v>0.0346232870725824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1.06569026214868</v>
      </c>
      <c r="O143" s="11">
        <f t="shared" si="156"/>
        <v>0.34078896116572</v>
      </c>
      <c r="P143" s="11">
        <f t="shared" si="143"/>
        <v>0.0117992340336079</v>
      </c>
      <c r="Q143" s="15">
        <f t="shared" si="144"/>
        <v>0.00306780084873805</v>
      </c>
      <c r="R143" s="11">
        <f t="shared" si="145"/>
        <v>0.074022</v>
      </c>
      <c r="S143" s="16">
        <f t="shared" si="146"/>
        <v>0.0414444469041373</v>
      </c>
      <c r="T143" s="3">
        <v>0.01</v>
      </c>
      <c r="U143" s="17">
        <f t="shared" si="147"/>
        <v>0.000414444469041373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8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0.00590444446904137</v>
      </c>
      <c r="AU143" s="24">
        <f t="shared" si="151"/>
        <v>28.47</v>
      </c>
      <c r="AV143" s="1">
        <f t="shared" si="152"/>
        <v>0.26</v>
      </c>
      <c r="AW143" s="2">
        <f t="shared" si="157"/>
        <v>0.408333333333333</v>
      </c>
      <c r="AX143" s="1">
        <f t="shared" si="153"/>
        <v>119.572000217006</v>
      </c>
      <c r="AZ143" s="2">
        <f t="shared" si="158"/>
        <v>0.0583333333333333</v>
      </c>
      <c r="BA143" s="1">
        <f t="shared" si="154"/>
        <v>17.0817143167151</v>
      </c>
    </row>
    <row r="144" s="1" customFormat="1" spans="1:53">
      <c r="A144" s="6"/>
      <c r="B144" s="6"/>
      <c r="C144" s="9">
        <v>5</v>
      </c>
      <c r="D144" s="28">
        <v>13.3583548387097</v>
      </c>
      <c r="E144" s="12">
        <f t="shared" si="155"/>
        <v>5.36413333333333</v>
      </c>
      <c r="F144" s="9" t="s">
        <v>111</v>
      </c>
      <c r="G144" s="6">
        <v>6</v>
      </c>
      <c r="H144" s="11">
        <f t="shared" si="138"/>
        <v>13.3583548387097</v>
      </c>
      <c r="I144" s="11">
        <f t="shared" si="139"/>
        <v>286.50835483871</v>
      </c>
      <c r="J144" s="11">
        <f t="shared" si="140"/>
        <v>0.0918339341328303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0.613689727132112</v>
      </c>
      <c r="P144" s="11">
        <f t="shared" si="143"/>
        <v>0.056357541979445</v>
      </c>
      <c r="Q144" s="15">
        <f t="shared" si="144"/>
        <v>0.0146529609146557</v>
      </c>
      <c r="R144" s="11">
        <f t="shared" si="145"/>
        <v>0.074022</v>
      </c>
      <c r="S144" s="16">
        <f t="shared" si="146"/>
        <v>0.197954134104127</v>
      </c>
      <c r="T144" s="3">
        <v>0.01</v>
      </c>
      <c r="U144" s="17">
        <f t="shared" si="147"/>
        <v>0.00197954134104127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0.0119295413410413</v>
      </c>
      <c r="AU144" s="24">
        <f t="shared" si="151"/>
        <v>28.47</v>
      </c>
      <c r="AV144" s="1">
        <f t="shared" si="152"/>
        <v>0.26</v>
      </c>
      <c r="AW144" s="2">
        <f t="shared" si="157"/>
        <v>0.408333333333333</v>
      </c>
      <c r="AX144" s="1">
        <f t="shared" si="153"/>
        <v>241.587354627346</v>
      </c>
      <c r="AZ144" s="2">
        <f t="shared" si="158"/>
        <v>0.0583333333333333</v>
      </c>
      <c r="BA144" s="1">
        <f t="shared" si="154"/>
        <v>34.5124792324779</v>
      </c>
    </row>
    <row r="145" s="1" customFormat="1" spans="1:53">
      <c r="A145" s="6"/>
      <c r="B145" s="6"/>
      <c r="C145" s="9">
        <v>6</v>
      </c>
      <c r="D145" s="28">
        <v>17.1421</v>
      </c>
      <c r="E145" s="12">
        <f t="shared" si="155"/>
        <v>13.3583548387097</v>
      </c>
      <c r="F145" s="9" t="s">
        <v>109</v>
      </c>
      <c r="G145" s="6">
        <v>7</v>
      </c>
      <c r="H145" s="11">
        <f t="shared" si="138"/>
        <v>17.1421</v>
      </c>
      <c r="I145" s="11">
        <f t="shared" si="139"/>
        <v>290.2921</v>
      </c>
      <c r="J145" s="11">
        <f t="shared" si="140"/>
        <v>0.143013998811601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0.842032185152667</v>
      </c>
      <c r="P145" s="11">
        <f t="shared" si="143"/>
        <v>0.120422389926753</v>
      </c>
      <c r="Q145" s="15">
        <f t="shared" si="144"/>
        <v>0.0313098213809558</v>
      </c>
      <c r="R145" s="11">
        <f t="shared" si="145"/>
        <v>0.074022</v>
      </c>
      <c r="S145" s="16">
        <f t="shared" si="146"/>
        <v>0.422979943543214</v>
      </c>
      <c r="T145" s="3">
        <v>0.01</v>
      </c>
      <c r="U145" s="17">
        <f t="shared" si="147"/>
        <v>0.00422979943543214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0.0141797994354321</v>
      </c>
      <c r="AU145" s="24">
        <f t="shared" si="151"/>
        <v>28.47</v>
      </c>
      <c r="AV145" s="1">
        <f t="shared" si="152"/>
        <v>0.26</v>
      </c>
      <c r="AW145" s="2">
        <f t="shared" si="157"/>
        <v>0.408333333333333</v>
      </c>
      <c r="AX145" s="1">
        <f t="shared" si="153"/>
        <v>287.157748719732</v>
      </c>
      <c r="AZ145" s="2">
        <f t="shared" si="158"/>
        <v>0.0583333333333333</v>
      </c>
      <c r="BA145" s="1">
        <f t="shared" si="154"/>
        <v>41.0225355313902</v>
      </c>
    </row>
    <row r="146" s="1" customFormat="1" spans="1:53">
      <c r="A146" s="6"/>
      <c r="B146" s="6"/>
      <c r="C146" s="9">
        <v>7</v>
      </c>
      <c r="D146" s="28">
        <v>22.7077419354839</v>
      </c>
      <c r="E146" s="12">
        <f t="shared" si="155"/>
        <v>17.1421</v>
      </c>
      <c r="F146" s="9" t="s">
        <v>109</v>
      </c>
      <c r="G146" s="6">
        <v>8</v>
      </c>
      <c r="H146" s="11">
        <f t="shared" si="138"/>
        <v>22.7077419354839</v>
      </c>
      <c r="I146" s="11">
        <f t="shared" si="139"/>
        <v>295.857741935484</v>
      </c>
      <c r="J146" s="11">
        <f t="shared" si="140"/>
        <v>0.268786817278985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1.00630979522591</v>
      </c>
      <c r="P146" s="11">
        <f t="shared" si="143"/>
        <v>0.27048280705544</v>
      </c>
      <c r="Q146" s="15">
        <f t="shared" si="144"/>
        <v>0.0703255298344145</v>
      </c>
      <c r="R146" s="11">
        <f t="shared" si="145"/>
        <v>0.074022</v>
      </c>
      <c r="S146" s="16">
        <f t="shared" si="146"/>
        <v>0.95006254673495</v>
      </c>
      <c r="T146" s="3">
        <v>0.01</v>
      </c>
      <c r="U146" s="17">
        <f t="shared" si="147"/>
        <v>0.0095006254673495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0.0194506254673495</v>
      </c>
      <c r="AU146" s="24">
        <f t="shared" si="151"/>
        <v>28.47</v>
      </c>
      <c r="AV146" s="1">
        <f t="shared" si="152"/>
        <v>0.26</v>
      </c>
      <c r="AW146" s="2">
        <f t="shared" si="157"/>
        <v>0.408333333333333</v>
      </c>
      <c r="AX146" s="1">
        <f t="shared" si="153"/>
        <v>393.898224430319</v>
      </c>
      <c r="AZ146" s="2">
        <f t="shared" si="158"/>
        <v>0.0583333333333333</v>
      </c>
      <c r="BA146" s="1">
        <f t="shared" si="154"/>
        <v>56.271174918617</v>
      </c>
    </row>
    <row r="147" s="1" customFormat="1" spans="1:53">
      <c r="A147" s="6"/>
      <c r="B147" s="6"/>
      <c r="C147" s="9">
        <v>8</v>
      </c>
      <c r="D147" s="28">
        <v>18.9269677419355</v>
      </c>
      <c r="E147" s="12">
        <f t="shared" si="155"/>
        <v>22.7077419354839</v>
      </c>
      <c r="F147" s="9" t="s">
        <v>109</v>
      </c>
      <c r="G147" s="6">
        <v>9</v>
      </c>
      <c r="H147" s="11">
        <f t="shared" si="138"/>
        <v>18.9269677419355</v>
      </c>
      <c r="I147" s="11">
        <f t="shared" si="139"/>
        <v>292.076967741936</v>
      </c>
      <c r="J147" s="11">
        <f t="shared" si="140"/>
        <v>0.175547916793185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1.02052698817047</v>
      </c>
      <c r="P147" s="11">
        <f t="shared" si="143"/>
        <v>0.17915138680455</v>
      </c>
      <c r="Q147" s="15">
        <f t="shared" si="144"/>
        <v>0.0465793605691831</v>
      </c>
      <c r="R147" s="11">
        <f t="shared" si="145"/>
        <v>0.074022</v>
      </c>
      <c r="S147" s="16">
        <f t="shared" si="146"/>
        <v>0.629263740093258</v>
      </c>
      <c r="T147" s="3">
        <v>0.01</v>
      </c>
      <c r="U147" s="17">
        <f t="shared" si="147"/>
        <v>0.00629263740093258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0.0117826374009326</v>
      </c>
      <c r="AU147" s="24">
        <f t="shared" si="151"/>
        <v>28.47</v>
      </c>
      <c r="AV147" s="1">
        <f t="shared" si="152"/>
        <v>0.26</v>
      </c>
      <c r="AW147" s="2">
        <f t="shared" si="157"/>
        <v>0.408333333333333</v>
      </c>
      <c r="AX147" s="1">
        <f t="shared" si="153"/>
        <v>238.612375685524</v>
      </c>
      <c r="AZ147" s="2">
        <f t="shared" si="158"/>
        <v>0.0583333333333333</v>
      </c>
      <c r="BA147" s="1">
        <f t="shared" si="154"/>
        <v>34.0874822407891</v>
      </c>
    </row>
    <row r="148" s="1" customFormat="1" spans="1:53">
      <c r="A148" s="6"/>
      <c r="B148" s="6"/>
      <c r="C148" s="9">
        <v>9</v>
      </c>
      <c r="D148" s="28">
        <v>13.9402333333333</v>
      </c>
      <c r="E148" s="12">
        <f t="shared" si="155"/>
        <v>18.9269677419355</v>
      </c>
      <c r="F148" s="9" t="s">
        <v>109</v>
      </c>
      <c r="G148" s="6">
        <v>10</v>
      </c>
      <c r="H148" s="11">
        <f t="shared" si="138"/>
        <v>13.9402333333333</v>
      </c>
      <c r="I148" s="11">
        <f t="shared" si="139"/>
        <v>287.090233333333</v>
      </c>
      <c r="J148" s="11">
        <f t="shared" si="140"/>
        <v>0.0983823835469397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1.12607560136592</v>
      </c>
      <c r="P148" s="11">
        <f t="shared" si="143"/>
        <v>0.110786001716433</v>
      </c>
      <c r="Q148" s="15">
        <f t="shared" si="144"/>
        <v>0.0288043604462726</v>
      </c>
      <c r="R148" s="11">
        <f t="shared" si="145"/>
        <v>0.074022</v>
      </c>
      <c r="S148" s="16">
        <f t="shared" si="146"/>
        <v>0.389132426120243</v>
      </c>
      <c r="T148" s="3">
        <v>0.01</v>
      </c>
      <c r="U148" s="17">
        <f t="shared" si="147"/>
        <v>0.00389132426120243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0.00938132426120243</v>
      </c>
      <c r="AU148" s="24">
        <f t="shared" si="151"/>
        <v>28.47</v>
      </c>
      <c r="AV148" s="1">
        <f t="shared" si="152"/>
        <v>0.26</v>
      </c>
      <c r="AW148" s="2">
        <f t="shared" si="157"/>
        <v>0.408333333333333</v>
      </c>
      <c r="AX148" s="1">
        <f t="shared" si="153"/>
        <v>189.982937849261</v>
      </c>
      <c r="AZ148" s="2">
        <f t="shared" si="158"/>
        <v>0.0583333333333333</v>
      </c>
      <c r="BA148" s="1">
        <f t="shared" si="154"/>
        <v>27.1404196927515</v>
      </c>
    </row>
    <row r="149" s="1" customFormat="1" spans="1:53">
      <c r="A149" s="6"/>
      <c r="B149" s="6"/>
      <c r="C149" s="9">
        <v>10</v>
      </c>
      <c r="D149" s="28">
        <v>4.46658064516129</v>
      </c>
      <c r="E149" s="12">
        <f t="shared" si="155"/>
        <v>13.9402333333333</v>
      </c>
      <c r="F149" s="9" t="s">
        <v>109</v>
      </c>
      <c r="G149" s="6">
        <v>11</v>
      </c>
      <c r="H149" s="11">
        <f t="shared" si="138"/>
        <v>4.46658064516129</v>
      </c>
      <c r="I149" s="11">
        <f t="shared" si="139"/>
        <v>277.616580645161</v>
      </c>
      <c r="J149" s="11">
        <f t="shared" si="140"/>
        <v>0.030922969717776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0.964525119667016</v>
      </c>
      <c r="O149" s="11">
        <f t="shared" si="156"/>
        <v>0.335464479982475</v>
      </c>
      <c r="P149" s="11">
        <f t="shared" si="143"/>
        <v>0.0103735579558875</v>
      </c>
      <c r="Q149" s="15">
        <f t="shared" si="144"/>
        <v>0.00269712506853076</v>
      </c>
      <c r="R149" s="11">
        <f t="shared" si="145"/>
        <v>0.074022</v>
      </c>
      <c r="S149" s="16">
        <f t="shared" si="146"/>
        <v>0.0364368034980243</v>
      </c>
      <c r="T149" s="3">
        <v>0.01</v>
      </c>
      <c r="U149" s="17">
        <f t="shared" si="147"/>
        <v>0.000364368034980243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0.00585436803498024</v>
      </c>
      <c r="AU149" s="24">
        <f t="shared" si="151"/>
        <v>28.47</v>
      </c>
      <c r="AV149" s="1">
        <f t="shared" si="152"/>
        <v>0.26</v>
      </c>
      <c r="AW149" s="2">
        <f t="shared" si="157"/>
        <v>0.408333333333333</v>
      </c>
      <c r="AX149" s="1">
        <f t="shared" si="153"/>
        <v>118.557893061655</v>
      </c>
      <c r="AZ149" s="2">
        <f t="shared" si="158"/>
        <v>0.0583333333333333</v>
      </c>
      <c r="BA149" s="1">
        <f t="shared" si="154"/>
        <v>16.9368418659508</v>
      </c>
    </row>
    <row r="150" s="1" customFormat="1" spans="1:54">
      <c r="A150" s="6"/>
      <c r="B150" s="6"/>
      <c r="C150" s="9">
        <v>11</v>
      </c>
      <c r="D150" s="28">
        <v>-6.23113333333333</v>
      </c>
      <c r="E150" s="12">
        <f t="shared" si="155"/>
        <v>4.46658064516129</v>
      </c>
      <c r="F150" s="9" t="s">
        <v>111</v>
      </c>
      <c r="G150" s="6">
        <v>12</v>
      </c>
      <c r="H150" s="11">
        <f t="shared" si="138"/>
        <v>-6.23113333333333</v>
      </c>
      <c r="I150" s="11">
        <f t="shared" si="139"/>
        <v>266.918866666667</v>
      </c>
      <c r="J150" s="11">
        <f t="shared" si="140"/>
        <v>0.00758242811342407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0.609790922026587</v>
      </c>
      <c r="P150" s="11">
        <f t="shared" si="143"/>
        <v>0.00462369583048518</v>
      </c>
      <c r="Q150" s="15">
        <f t="shared" si="144"/>
        <v>0.00120216091592615</v>
      </c>
      <c r="R150" s="11">
        <f t="shared" si="145"/>
        <v>0.074022</v>
      </c>
      <c r="S150" s="16">
        <f t="shared" si="146"/>
        <v>0.0162405894994211</v>
      </c>
      <c r="T150" s="3">
        <v>0.01</v>
      </c>
      <c r="U150" s="17">
        <f t="shared" si="147"/>
        <v>0.000162405894994211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0.00565240589499421</v>
      </c>
      <c r="AU150" s="24">
        <f t="shared" si="151"/>
        <v>28.47</v>
      </c>
      <c r="AV150" s="1">
        <f t="shared" si="152"/>
        <v>0.26</v>
      </c>
      <c r="AW150" s="2">
        <f t="shared" si="157"/>
        <v>0.408333333333333</v>
      </c>
      <c r="AX150" s="1">
        <f t="shared" si="153"/>
        <v>114.467920300821</v>
      </c>
      <c r="AY150" s="1">
        <f>SUM(AX139:AX150)</f>
        <v>2160.65965060774</v>
      </c>
      <c r="AZ150" s="2">
        <f t="shared" si="158"/>
        <v>0.0583333333333333</v>
      </c>
      <c r="BA150" s="1">
        <f t="shared" si="154"/>
        <v>16.3525600429745</v>
      </c>
      <c r="BB150" s="1">
        <f>SUM(BA139:BA150)</f>
        <v>308.665664372534</v>
      </c>
    </row>
    <row r="151" s="1" customFormat="1" spans="1:46">
      <c r="A151" s="6"/>
      <c r="B151" s="6"/>
      <c r="C151" s="9">
        <v>12</v>
      </c>
      <c r="D151" s="28">
        <v>-17.2291935483871</v>
      </c>
      <c r="E151" s="12">
        <f t="shared" si="155"/>
        <v>-6.23113333333333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2"/>
  <sheetViews>
    <sheetView topLeftCell="S95" workbookViewId="0">
      <selection activeCell="AG106" sqref="AG10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0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20.8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1.4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138.49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4454132.53253712</v>
      </c>
      <c r="J16" s="7" t="s">
        <v>35</v>
      </c>
      <c r="K16" s="7">
        <f>I16/(10000*1000)</f>
        <v>0.445413253253712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2612784.82613276</v>
      </c>
      <c r="J17" s="7" t="s">
        <v>35</v>
      </c>
      <c r="K17" s="7">
        <f>I17/(10000*1000)</f>
        <v>0.261278482613276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8.76</v>
      </c>
      <c r="E29" s="9"/>
      <c r="F29" s="9"/>
      <c r="G29" s="6">
        <v>1</v>
      </c>
      <c r="H29" s="11">
        <f t="shared" ref="H29:H40" si="0">E30</f>
        <v>8.76</v>
      </c>
      <c r="I29" s="11">
        <f t="shared" ref="I29:I40" si="1">H29+273.15</f>
        <v>281.91</v>
      </c>
      <c r="J29" s="11">
        <f t="shared" ref="J29:J40" si="2">EXP(($C$18*(I29-$C$16))/($C$19*I29*$C$16))</f>
        <v>0.0527545072478228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0.0524067671208809</v>
      </c>
      <c r="Q29" s="15">
        <f t="shared" ref="Q29:Q40" si="6">P29*$B$31</f>
        <v>0.00681287972571451</v>
      </c>
      <c r="R29" s="11">
        <f t="shared" ref="R29:R40" si="7">L29*$B$31</f>
        <v>0.129143083333333</v>
      </c>
      <c r="S29" s="16">
        <f t="shared" ref="S29:S40" si="8">Q29/R29</f>
        <v>0.0527545072478229</v>
      </c>
      <c r="T29" s="3">
        <v>0.01</v>
      </c>
      <c r="U29" s="17">
        <f t="shared" ref="U29:U40" si="9">S29*T29</f>
        <v>0.000527545072478229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0.0224275450724782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0.433333333333333</v>
      </c>
      <c r="AU29" s="1">
        <f t="shared" ref="AU29:AU40" si="17">AT29*10000*AS29*0.67*AR29*AQ29</f>
        <v>840.910527561991</v>
      </c>
    </row>
    <row r="30" s="1" customFormat="1" spans="1:47">
      <c r="A30" s="6" t="s">
        <v>110</v>
      </c>
      <c r="B30" s="6">
        <v>1</v>
      </c>
      <c r="C30" s="9">
        <v>1</v>
      </c>
      <c r="D30" s="28">
        <v>7.56164516129032</v>
      </c>
      <c r="E30" s="12">
        <f t="shared" ref="E30:E41" si="18">D29</f>
        <v>8.76</v>
      </c>
      <c r="F30" s="9" t="s">
        <v>109</v>
      </c>
      <c r="G30" s="6">
        <v>2</v>
      </c>
      <c r="H30" s="11">
        <f t="shared" si="0"/>
        <v>7.56164516129032</v>
      </c>
      <c r="I30" s="11">
        <f t="shared" si="1"/>
        <v>280.71164516129</v>
      </c>
      <c r="J30" s="11">
        <f t="shared" si="2"/>
        <v>0.0455223827478558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1.93440989954579</v>
      </c>
      <c r="P30" s="11">
        <f t="shared" si="5"/>
        <v>0.0880589478383646</v>
      </c>
      <c r="Q30" s="15">
        <f t="shared" si="6"/>
        <v>0.0114476632189874</v>
      </c>
      <c r="R30" s="11">
        <f t="shared" si="7"/>
        <v>0.129143083333333</v>
      </c>
      <c r="S30" s="16">
        <f t="shared" si="8"/>
        <v>0.0886432546251019</v>
      </c>
      <c r="T30" s="3">
        <v>0.01</v>
      </c>
      <c r="U30" s="17">
        <f t="shared" si="9"/>
        <v>0.000886432546251019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0.022786432546251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0.433333333333333</v>
      </c>
      <c r="AU30" s="1">
        <f t="shared" si="17"/>
        <v>854.366848970793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28">
        <v>8.98620689655172</v>
      </c>
      <c r="E31" s="12">
        <f t="shared" si="18"/>
        <v>7.56164516129032</v>
      </c>
      <c r="F31" s="9" t="s">
        <v>109</v>
      </c>
      <c r="G31" s="6">
        <v>3</v>
      </c>
      <c r="H31" s="11">
        <f t="shared" si="0"/>
        <v>8.98620689655172</v>
      </c>
      <c r="I31" s="11">
        <f t="shared" si="1"/>
        <v>282.136206896552</v>
      </c>
      <c r="J31" s="11">
        <f t="shared" si="2"/>
        <v>0.0542357933963346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2.83975928504075</v>
      </c>
      <c r="P31" s="11">
        <f t="shared" si="5"/>
        <v>0.154016597878793</v>
      </c>
      <c r="Q31" s="15">
        <f t="shared" si="6"/>
        <v>0.0200221577242431</v>
      </c>
      <c r="R31" s="11">
        <f t="shared" si="7"/>
        <v>0.129143083333333</v>
      </c>
      <c r="S31" s="16">
        <f t="shared" si="8"/>
        <v>0.15503856038936</v>
      </c>
      <c r="T31" s="3">
        <v>0.01</v>
      </c>
      <c r="U31" s="17">
        <f t="shared" si="9"/>
        <v>0.0015503856038936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0.0234503856038936</v>
      </c>
      <c r="AR31" s="24">
        <f t="shared" si="15"/>
        <v>99.3408333333333</v>
      </c>
      <c r="AS31" s="1">
        <f t="shared" si="16"/>
        <v>0.13</v>
      </c>
      <c r="AT31" s="2">
        <f t="shared" si="20"/>
        <v>0.433333333333333</v>
      </c>
      <c r="AU31" s="1">
        <f t="shared" si="17"/>
        <v>879.261464684385</v>
      </c>
    </row>
    <row r="32" s="1" customFormat="1" spans="1:47">
      <c r="A32" s="6"/>
      <c r="B32" s="6"/>
      <c r="C32" s="9">
        <v>3</v>
      </c>
      <c r="D32" s="28">
        <v>12.2347096774194</v>
      </c>
      <c r="E32" s="12">
        <f t="shared" si="18"/>
        <v>8.98620689655172</v>
      </c>
      <c r="F32" s="9" t="s">
        <v>109</v>
      </c>
      <c r="G32" s="6">
        <v>4</v>
      </c>
      <c r="H32" s="11">
        <f t="shared" si="0"/>
        <v>12.2347096774194</v>
      </c>
      <c r="I32" s="11">
        <f t="shared" si="1"/>
        <v>285.384709677419</v>
      </c>
      <c r="J32" s="11">
        <f t="shared" si="2"/>
        <v>0.0803325954788931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3.67915102049529</v>
      </c>
      <c r="P32" s="11">
        <f t="shared" si="5"/>
        <v>0.295555750635205</v>
      </c>
      <c r="Q32" s="15">
        <f t="shared" si="6"/>
        <v>0.0384222475825767</v>
      </c>
      <c r="R32" s="11">
        <f t="shared" si="7"/>
        <v>0.129143083333333</v>
      </c>
      <c r="S32" s="16">
        <f t="shared" si="8"/>
        <v>0.297516882754026</v>
      </c>
      <c r="T32" s="3">
        <v>0.01</v>
      </c>
      <c r="U32" s="17">
        <f t="shared" si="9"/>
        <v>0.00297516882754026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0.0248751688275403</v>
      </c>
      <c r="AR32" s="24">
        <f t="shared" si="15"/>
        <v>99.3408333333333</v>
      </c>
      <c r="AS32" s="1">
        <f t="shared" si="16"/>
        <v>0.13</v>
      </c>
      <c r="AT32" s="2">
        <f t="shared" si="20"/>
        <v>0.433333333333333</v>
      </c>
      <c r="AU32" s="1">
        <f t="shared" si="17"/>
        <v>932.683058906414</v>
      </c>
    </row>
    <row r="33" s="1" customFormat="1" spans="1:47">
      <c r="A33" s="6"/>
      <c r="B33" s="6"/>
      <c r="C33" s="9">
        <v>4</v>
      </c>
      <c r="D33" s="28">
        <v>15.3146333333333</v>
      </c>
      <c r="E33" s="12">
        <f t="shared" si="18"/>
        <v>12.2347096774194</v>
      </c>
      <c r="F33" s="9" t="s">
        <v>109</v>
      </c>
      <c r="G33" s="6">
        <v>5</v>
      </c>
      <c r="H33" s="11">
        <f t="shared" si="0"/>
        <v>15.3146333333333</v>
      </c>
      <c r="I33" s="11">
        <f t="shared" si="1"/>
        <v>288.464633333333</v>
      </c>
      <c r="J33" s="11">
        <f t="shared" si="2"/>
        <v>0.115636660444419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3.21441550636708</v>
      </c>
      <c r="O33" s="11">
        <f t="shared" si="19"/>
        <v>1.16258809682634</v>
      </c>
      <c r="P33" s="11">
        <f t="shared" si="5"/>
        <v>0.134437804989431</v>
      </c>
      <c r="Q33" s="15">
        <f t="shared" si="6"/>
        <v>0.017476914648626</v>
      </c>
      <c r="R33" s="11">
        <f t="shared" si="7"/>
        <v>0.129143083333333</v>
      </c>
      <c r="S33" s="16">
        <f t="shared" si="8"/>
        <v>0.135329854278886</v>
      </c>
      <c r="T33" s="3">
        <v>0.01</v>
      </c>
      <c r="U33" s="17">
        <f t="shared" si="9"/>
        <v>0.00135329854278886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0.0308032985427889</v>
      </c>
      <c r="AR33" s="24">
        <f t="shared" si="15"/>
        <v>99.3408333333333</v>
      </c>
      <c r="AS33" s="1">
        <f t="shared" si="16"/>
        <v>0.13</v>
      </c>
      <c r="AT33" s="2">
        <f t="shared" si="20"/>
        <v>0.433333333333333</v>
      </c>
      <c r="AU33" s="1">
        <f t="shared" si="17"/>
        <v>1154.9555666729</v>
      </c>
    </row>
    <row r="34" s="1" customFormat="1" spans="1:47">
      <c r="A34" s="6"/>
      <c r="B34" s="6"/>
      <c r="C34" s="9">
        <v>5</v>
      </c>
      <c r="D34" s="28">
        <v>22.1804516129032</v>
      </c>
      <c r="E34" s="12">
        <f t="shared" si="18"/>
        <v>15.3146333333333</v>
      </c>
      <c r="F34" s="9" t="s">
        <v>111</v>
      </c>
      <c r="G34" s="6">
        <v>6</v>
      </c>
      <c r="H34" s="11">
        <f t="shared" si="0"/>
        <v>22.1804516129032</v>
      </c>
      <c r="I34" s="11">
        <f t="shared" si="1"/>
        <v>295.330451612903</v>
      </c>
      <c r="J34" s="11">
        <f t="shared" si="2"/>
        <v>0.253448225722402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2.02155862517024</v>
      </c>
      <c r="P34" s="11">
        <f t="shared" si="5"/>
        <v>0.512360446743215</v>
      </c>
      <c r="Q34" s="15">
        <f t="shared" si="6"/>
        <v>0.0666068580766179</v>
      </c>
      <c r="R34" s="11">
        <f t="shared" si="7"/>
        <v>0.129143083333333</v>
      </c>
      <c r="S34" s="16">
        <f t="shared" si="8"/>
        <v>0.515760165836354</v>
      </c>
      <c r="T34" s="3">
        <v>0.01</v>
      </c>
      <c r="U34" s="17">
        <f t="shared" si="9"/>
        <v>0.00515760165836354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0.0346076016583635</v>
      </c>
      <c r="AR34" s="24">
        <f t="shared" si="15"/>
        <v>99.3408333333333</v>
      </c>
      <c r="AS34" s="1">
        <f t="shared" si="16"/>
        <v>0.13</v>
      </c>
      <c r="AT34" s="2">
        <f t="shared" si="20"/>
        <v>0.433333333333333</v>
      </c>
      <c r="AU34" s="1">
        <f t="shared" si="17"/>
        <v>1297.59616909217</v>
      </c>
    </row>
    <row r="35" s="1" customFormat="1" spans="1:47">
      <c r="A35" s="6"/>
      <c r="B35" s="6"/>
      <c r="C35" s="9">
        <v>6</v>
      </c>
      <c r="D35" s="28">
        <v>25.4728333333333</v>
      </c>
      <c r="E35" s="12">
        <f t="shared" si="18"/>
        <v>22.1804516129032</v>
      </c>
      <c r="F35" s="9" t="s">
        <v>109</v>
      </c>
      <c r="G35" s="6">
        <v>7</v>
      </c>
      <c r="H35" s="11">
        <f t="shared" si="0"/>
        <v>25.4728333333333</v>
      </c>
      <c r="I35" s="11">
        <f t="shared" si="1"/>
        <v>298.622833333333</v>
      </c>
      <c r="J35" s="11">
        <f t="shared" si="2"/>
        <v>0.364545523707119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2.50260651176036</v>
      </c>
      <c r="P35" s="11">
        <f t="shared" si="5"/>
        <v>0.912314001462525</v>
      </c>
      <c r="Q35" s="15">
        <f t="shared" si="6"/>
        <v>0.118600820190128</v>
      </c>
      <c r="R35" s="11">
        <f t="shared" si="7"/>
        <v>0.129143083333333</v>
      </c>
      <c r="S35" s="16">
        <f t="shared" si="8"/>
        <v>0.918367574390384</v>
      </c>
      <c r="T35" s="3">
        <v>0.01</v>
      </c>
      <c r="U35" s="17">
        <f t="shared" si="9"/>
        <v>0.00918367574390384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0.0421836757439038</v>
      </c>
      <c r="AR35" s="24">
        <f t="shared" si="15"/>
        <v>99.3408333333333</v>
      </c>
      <c r="AS35" s="1">
        <f t="shared" si="16"/>
        <v>0.13</v>
      </c>
      <c r="AT35" s="2">
        <f t="shared" si="20"/>
        <v>0.433333333333333</v>
      </c>
      <c r="AU35" s="1">
        <f t="shared" si="17"/>
        <v>1581.65759603534</v>
      </c>
    </row>
    <row r="36" s="1" customFormat="1" spans="1:47">
      <c r="A36" s="6"/>
      <c r="B36" s="6"/>
      <c r="C36" s="9">
        <v>7</v>
      </c>
      <c r="D36" s="28">
        <v>26.8638387096774</v>
      </c>
      <c r="E36" s="12">
        <f t="shared" si="18"/>
        <v>25.4728333333333</v>
      </c>
      <c r="F36" s="9" t="s">
        <v>109</v>
      </c>
      <c r="G36" s="6">
        <v>8</v>
      </c>
      <c r="H36" s="11">
        <f t="shared" si="0"/>
        <v>26.8638387096774</v>
      </c>
      <c r="I36" s="11">
        <f t="shared" si="1"/>
        <v>300.013838709677</v>
      </c>
      <c r="J36" s="11">
        <f t="shared" si="2"/>
        <v>0.424039469928198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2.58370084363117</v>
      </c>
      <c r="P36" s="11">
        <f t="shared" si="5"/>
        <v>1.0955911361864</v>
      </c>
      <c r="Q36" s="15">
        <f t="shared" si="6"/>
        <v>0.142426847704232</v>
      </c>
      <c r="R36" s="11">
        <f t="shared" si="7"/>
        <v>0.129143083333333</v>
      </c>
      <c r="S36" s="16">
        <f t="shared" si="8"/>
        <v>1.10286082713862</v>
      </c>
      <c r="T36" s="3">
        <v>0.01</v>
      </c>
      <c r="U36" s="17">
        <f t="shared" si="9"/>
        <v>0.0110286082713862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0.0440286082713862</v>
      </c>
      <c r="AR36" s="24">
        <f t="shared" si="15"/>
        <v>99.3408333333333</v>
      </c>
      <c r="AS36" s="1">
        <f t="shared" si="16"/>
        <v>0.13</v>
      </c>
      <c r="AT36" s="2">
        <f t="shared" si="20"/>
        <v>0.433333333333333</v>
      </c>
      <c r="AU36" s="1">
        <f t="shared" si="17"/>
        <v>1650.83249591795</v>
      </c>
    </row>
    <row r="37" s="1" customFormat="1" spans="1:47">
      <c r="A37" s="6"/>
      <c r="B37" s="6"/>
      <c r="C37" s="9">
        <v>8</v>
      </c>
      <c r="D37" s="28">
        <v>30.0043225806452</v>
      </c>
      <c r="E37" s="12">
        <f t="shared" si="18"/>
        <v>26.8638387096774</v>
      </c>
      <c r="F37" s="9" t="s">
        <v>109</v>
      </c>
      <c r="G37" s="6">
        <v>9</v>
      </c>
      <c r="H37" s="11">
        <f t="shared" si="0"/>
        <v>30.0043225806452</v>
      </c>
      <c r="I37" s="11">
        <f t="shared" si="1"/>
        <v>303.154322580645</v>
      </c>
      <c r="J37" s="11">
        <f t="shared" si="2"/>
        <v>0.593498062014287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2.4815180407781</v>
      </c>
      <c r="P37" s="11">
        <f t="shared" si="5"/>
        <v>1.47277614805529</v>
      </c>
      <c r="Q37" s="15">
        <f t="shared" si="6"/>
        <v>0.191460899247188</v>
      </c>
      <c r="R37" s="11">
        <f t="shared" si="7"/>
        <v>0.129143083333333</v>
      </c>
      <c r="S37" s="16">
        <f t="shared" si="8"/>
        <v>1.48254861433814</v>
      </c>
      <c r="T37" s="3">
        <v>0.01</v>
      </c>
      <c r="U37" s="17">
        <f t="shared" si="9"/>
        <v>0.0148254861433814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0.0442754861433814</v>
      </c>
      <c r="AR37" s="24">
        <f t="shared" si="15"/>
        <v>99.3408333333333</v>
      </c>
      <c r="AS37" s="1">
        <f t="shared" si="16"/>
        <v>0.13</v>
      </c>
      <c r="AT37" s="2">
        <f t="shared" si="20"/>
        <v>0.433333333333333</v>
      </c>
      <c r="AU37" s="1">
        <f t="shared" si="17"/>
        <v>1660.08906862406</v>
      </c>
    </row>
    <row r="38" s="1" customFormat="1" spans="1:47">
      <c r="A38" s="6"/>
      <c r="B38" s="6"/>
      <c r="C38" s="9">
        <v>9</v>
      </c>
      <c r="D38" s="28">
        <v>24.0912333333333</v>
      </c>
      <c r="E38" s="12">
        <f t="shared" si="18"/>
        <v>30.0043225806452</v>
      </c>
      <c r="F38" s="9" t="s">
        <v>109</v>
      </c>
      <c r="G38" s="6">
        <v>10</v>
      </c>
      <c r="H38" s="11">
        <f t="shared" si="0"/>
        <v>24.0912333333333</v>
      </c>
      <c r="I38" s="11">
        <f t="shared" si="1"/>
        <v>297.241233333333</v>
      </c>
      <c r="J38" s="11">
        <f t="shared" si="2"/>
        <v>0.313280175326362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2.00215022605614</v>
      </c>
      <c r="P38" s="11">
        <f t="shared" si="5"/>
        <v>0.627233973848584</v>
      </c>
      <c r="Q38" s="15">
        <f t="shared" si="6"/>
        <v>0.081540416600316</v>
      </c>
      <c r="R38" s="11">
        <f t="shared" si="7"/>
        <v>0.129143083333333</v>
      </c>
      <c r="S38" s="16">
        <f t="shared" si="8"/>
        <v>0.631395925323007</v>
      </c>
      <c r="T38" s="3">
        <v>0.01</v>
      </c>
      <c r="U38" s="17">
        <f t="shared" si="9"/>
        <v>0.00631395925323007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0.0357639592532301</v>
      </c>
      <c r="AR38" s="24">
        <f t="shared" si="15"/>
        <v>99.3408333333333</v>
      </c>
      <c r="AS38" s="1">
        <f t="shared" si="16"/>
        <v>0.13</v>
      </c>
      <c r="AT38" s="2">
        <f t="shared" si="20"/>
        <v>0.433333333333333</v>
      </c>
      <c r="AU38" s="1">
        <f t="shared" si="17"/>
        <v>1340.95326733931</v>
      </c>
    </row>
    <row r="39" s="1" customFormat="1" spans="1:47">
      <c r="A39" s="6"/>
      <c r="B39" s="6"/>
      <c r="C39" s="9">
        <v>10</v>
      </c>
      <c r="D39" s="28">
        <v>19.1155161290323</v>
      </c>
      <c r="E39" s="12">
        <f t="shared" si="18"/>
        <v>24.0912333333333</v>
      </c>
      <c r="F39" s="9" t="s">
        <v>109</v>
      </c>
      <c r="G39" s="6">
        <v>11</v>
      </c>
      <c r="H39" s="11">
        <f t="shared" si="0"/>
        <v>19.1155161290323</v>
      </c>
      <c r="I39" s="11">
        <f t="shared" si="1"/>
        <v>292.265516129032</v>
      </c>
      <c r="J39" s="11">
        <f t="shared" si="2"/>
        <v>0.179364175076636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1.30617043959718</v>
      </c>
      <c r="O39" s="11">
        <f t="shared" si="19"/>
        <v>1.06215414594371</v>
      </c>
      <c r="P39" s="11">
        <f t="shared" si="5"/>
        <v>0.190512402191423</v>
      </c>
      <c r="Q39" s="15">
        <f t="shared" si="6"/>
        <v>0.0247666122848849</v>
      </c>
      <c r="R39" s="11">
        <f t="shared" si="7"/>
        <v>0.129143083333333</v>
      </c>
      <c r="S39" s="16">
        <f t="shared" si="8"/>
        <v>0.191776529146044</v>
      </c>
      <c r="T39" s="3">
        <v>0.01</v>
      </c>
      <c r="U39" s="17">
        <f t="shared" si="9"/>
        <v>0.00191776529146044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0.0238177652914604</v>
      </c>
      <c r="AR39" s="24">
        <f t="shared" si="15"/>
        <v>99.3408333333333</v>
      </c>
      <c r="AS39" s="1">
        <f t="shared" si="16"/>
        <v>0.13</v>
      </c>
      <c r="AT39" s="2">
        <f t="shared" si="20"/>
        <v>0.433333333333333</v>
      </c>
      <c r="AU39" s="1">
        <f t="shared" si="17"/>
        <v>893.036197758782</v>
      </c>
    </row>
    <row r="40" s="1" customFormat="1" spans="1:48">
      <c r="A40" s="6"/>
      <c r="B40" s="6"/>
      <c r="C40" s="9">
        <v>11</v>
      </c>
      <c r="D40" s="28">
        <v>15.4029666666667</v>
      </c>
      <c r="E40" s="12">
        <f t="shared" si="18"/>
        <v>19.1155161290323</v>
      </c>
      <c r="F40" s="9" t="s">
        <v>111</v>
      </c>
      <c r="G40" s="6">
        <v>12</v>
      </c>
      <c r="H40" s="11">
        <f t="shared" si="0"/>
        <v>15.4029666666667</v>
      </c>
      <c r="I40" s="11">
        <f t="shared" si="1"/>
        <v>288.552966666667</v>
      </c>
      <c r="J40" s="11">
        <f t="shared" si="2"/>
        <v>0.116837717113274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1.86505007708562</v>
      </c>
      <c r="P40" s="11">
        <f t="shared" si="5"/>
        <v>0.217908193308619</v>
      </c>
      <c r="Q40" s="15">
        <f t="shared" si="6"/>
        <v>0.0283280651301205</v>
      </c>
      <c r="R40" s="11">
        <f t="shared" si="7"/>
        <v>0.129143083333333</v>
      </c>
      <c r="S40" s="16">
        <f t="shared" si="8"/>
        <v>0.21935410243383</v>
      </c>
      <c r="T40" s="3">
        <v>0.01</v>
      </c>
      <c r="U40" s="17">
        <f t="shared" si="9"/>
        <v>0.0021935410243383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0.0240935410243383</v>
      </c>
      <c r="AR40" s="24">
        <f t="shared" si="15"/>
        <v>99.3408333333333</v>
      </c>
      <c r="AS40" s="1">
        <f t="shared" si="16"/>
        <v>0.13</v>
      </c>
      <c r="AT40" s="2">
        <f t="shared" si="20"/>
        <v>0.433333333333333</v>
      </c>
      <c r="AU40" s="1">
        <f t="shared" si="17"/>
        <v>903.37628251945</v>
      </c>
      <c r="AV40" s="1">
        <f>SUM(AU29:AU40)</f>
        <v>13989.7185440835</v>
      </c>
    </row>
    <row r="41" s="1" customFormat="1" spans="1:46">
      <c r="A41" s="6"/>
      <c r="B41" s="6"/>
      <c r="C41" s="9">
        <v>12</v>
      </c>
      <c r="D41" s="28">
        <v>7.23412903225806</v>
      </c>
      <c r="E41" s="12">
        <f t="shared" si="18"/>
        <v>15.4029666666667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9">
        <v>8.76</v>
      </c>
      <c r="E44" s="9"/>
      <c r="F44" s="9"/>
      <c r="G44" s="6">
        <v>1</v>
      </c>
      <c r="H44" s="11">
        <f t="shared" ref="H44:H55" si="21">E45</f>
        <v>8.76</v>
      </c>
      <c r="I44" s="11">
        <f t="shared" ref="I44:I55" si="22">H44+273.15</f>
        <v>281.91</v>
      </c>
      <c r="J44" s="11">
        <f t="shared" ref="J44:J55" si="23">EXP(($C$18*(I44-$C$16))/($C$19*I44*$C$16))</f>
        <v>0.0527545072478228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0.051296372667493</v>
      </c>
      <c r="Q44" s="15">
        <f t="shared" ref="Q44:Q55" si="27">P44*$B$46</f>
        <v>0.00666852844677409</v>
      </c>
      <c r="R44" s="11">
        <f t="shared" ref="R44:R55" si="28">L44*$B$46</f>
        <v>0.1264068</v>
      </c>
      <c r="S44" s="16">
        <f t="shared" ref="S44:S55" si="29">Q44/R44</f>
        <v>0.0527545072478228</v>
      </c>
      <c r="T44" s="3">
        <v>0.01</v>
      </c>
      <c r="U44" s="17">
        <f t="shared" ref="U44:U55" si="30">S44*T44</f>
        <v>0.000527545072478228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0.0196275450724782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0</v>
      </c>
      <c r="AU44" s="1">
        <f t="shared" ref="AU44:AU55" si="38">AT44*10000*AS44*0.67*AR44*AQ44</f>
        <v>0</v>
      </c>
    </row>
    <row r="45" s="1" customFormat="1" spans="1:47">
      <c r="A45" s="6" t="s">
        <v>110</v>
      </c>
      <c r="B45" s="6">
        <v>1</v>
      </c>
      <c r="C45" s="9">
        <v>1</v>
      </c>
      <c r="D45" s="28">
        <v>7.56164516129032</v>
      </c>
      <c r="E45" s="12">
        <f t="shared" ref="E45:E56" si="39">D44</f>
        <v>8.76</v>
      </c>
      <c r="F45" s="9" t="s">
        <v>109</v>
      </c>
      <c r="G45" s="6">
        <v>2</v>
      </c>
      <c r="H45" s="11">
        <f t="shared" si="21"/>
        <v>7.56164516129032</v>
      </c>
      <c r="I45" s="11">
        <f t="shared" si="22"/>
        <v>280.71164516129</v>
      </c>
      <c r="J45" s="11">
        <f t="shared" si="23"/>
        <v>0.0455223827478558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1.89342362733251</v>
      </c>
      <c r="P45" s="11">
        <f t="shared" si="26"/>
        <v>0.0861931550672639</v>
      </c>
      <c r="Q45" s="15">
        <f t="shared" si="27"/>
        <v>0.0112051101587443</v>
      </c>
      <c r="R45" s="11">
        <f t="shared" si="28"/>
        <v>0.1264068</v>
      </c>
      <c r="S45" s="16">
        <f t="shared" si="29"/>
        <v>0.0886432546251017</v>
      </c>
      <c r="T45" s="3">
        <v>0.01</v>
      </c>
      <c r="U45" s="17">
        <f t="shared" si="30"/>
        <v>0.000886432546251017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0.019986432546251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0</v>
      </c>
      <c r="AU45" s="1">
        <f t="shared" si="38"/>
        <v>0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28">
        <v>8.98620689655172</v>
      </c>
      <c r="E46" s="12">
        <f t="shared" si="39"/>
        <v>7.56164516129032</v>
      </c>
      <c r="F46" s="9" t="s">
        <v>109</v>
      </c>
      <c r="G46" s="6">
        <v>3</v>
      </c>
      <c r="H46" s="11">
        <f t="shared" si="21"/>
        <v>8.98620689655172</v>
      </c>
      <c r="I46" s="11">
        <f t="shared" si="22"/>
        <v>282.136206896552</v>
      </c>
      <c r="J46" s="11">
        <f t="shared" si="23"/>
        <v>0.0542357933963346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2.77959047226524</v>
      </c>
      <c r="P46" s="11">
        <f t="shared" si="26"/>
        <v>0.150753294580198</v>
      </c>
      <c r="Q46" s="15">
        <f t="shared" si="27"/>
        <v>0.0195979282954257</v>
      </c>
      <c r="R46" s="11">
        <f t="shared" si="28"/>
        <v>0.1264068</v>
      </c>
      <c r="S46" s="16">
        <f t="shared" si="29"/>
        <v>0.15503856038936</v>
      </c>
      <c r="T46" s="3">
        <v>0.01</v>
      </c>
      <c r="U46" s="17">
        <f t="shared" si="30"/>
        <v>0.0015503856038936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0.0206503856038936</v>
      </c>
      <c r="AR46" s="24">
        <f t="shared" si="36"/>
        <v>97.236</v>
      </c>
      <c r="AS46" s="1">
        <f t="shared" si="37"/>
        <v>0.13</v>
      </c>
      <c r="AT46" s="2">
        <f t="shared" si="41"/>
        <v>0</v>
      </c>
      <c r="AU46" s="1">
        <f t="shared" si="38"/>
        <v>0</v>
      </c>
    </row>
    <row r="47" s="1" customFormat="1" spans="1:47">
      <c r="A47" s="6"/>
      <c r="B47" s="6"/>
      <c r="C47" s="9">
        <v>3</v>
      </c>
      <c r="D47" s="28">
        <v>12.2347096774194</v>
      </c>
      <c r="E47" s="12">
        <f t="shared" si="39"/>
        <v>8.98620689655172</v>
      </c>
      <c r="F47" s="9" t="s">
        <v>109</v>
      </c>
      <c r="G47" s="6">
        <v>4</v>
      </c>
      <c r="H47" s="11">
        <f t="shared" si="21"/>
        <v>12.2347096774194</v>
      </c>
      <c r="I47" s="11">
        <f t="shared" si="22"/>
        <v>285.384709677419</v>
      </c>
      <c r="J47" s="11">
        <f t="shared" si="23"/>
        <v>0.0803325954788931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3.60119717768505</v>
      </c>
      <c r="P47" s="11">
        <f t="shared" si="26"/>
        <v>0.289293516114704</v>
      </c>
      <c r="Q47" s="15">
        <f t="shared" si="27"/>
        <v>0.0376081570949115</v>
      </c>
      <c r="R47" s="11">
        <f t="shared" si="28"/>
        <v>0.1264068</v>
      </c>
      <c r="S47" s="16">
        <f t="shared" si="29"/>
        <v>0.297516882754025</v>
      </c>
      <c r="T47" s="3">
        <v>0.01</v>
      </c>
      <c r="U47" s="17">
        <f t="shared" si="30"/>
        <v>0.00297516882754025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0.0220751688275403</v>
      </c>
      <c r="AR47" s="24">
        <f t="shared" si="36"/>
        <v>97.236</v>
      </c>
      <c r="AS47" s="1">
        <f t="shared" si="37"/>
        <v>0.13</v>
      </c>
      <c r="AT47" s="2">
        <f t="shared" si="41"/>
        <v>0</v>
      </c>
      <c r="AU47" s="1">
        <f t="shared" si="38"/>
        <v>0</v>
      </c>
    </row>
    <row r="48" s="1" customFormat="1" spans="1:47">
      <c r="A48" s="6"/>
      <c r="B48" s="6"/>
      <c r="C48" s="9">
        <v>4</v>
      </c>
      <c r="D48" s="28">
        <v>15.3146333333333</v>
      </c>
      <c r="E48" s="12">
        <f t="shared" si="39"/>
        <v>12.2347096774194</v>
      </c>
      <c r="F48" s="9" t="s">
        <v>109</v>
      </c>
      <c r="G48" s="6">
        <v>5</v>
      </c>
      <c r="H48" s="11">
        <f t="shared" si="21"/>
        <v>15.3146333333333</v>
      </c>
      <c r="I48" s="11">
        <f t="shared" si="22"/>
        <v>288.464633333333</v>
      </c>
      <c r="J48" s="11">
        <f t="shared" si="23"/>
        <v>0.115636660444419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3.14630847849182</v>
      </c>
      <c r="O48" s="11">
        <f t="shared" si="40"/>
        <v>1.13795518307852</v>
      </c>
      <c r="P48" s="11">
        <f t="shared" si="26"/>
        <v>0.131589337106618</v>
      </c>
      <c r="Q48" s="15">
        <f t="shared" si="27"/>
        <v>0.0171066138238603</v>
      </c>
      <c r="R48" s="11">
        <f t="shared" si="28"/>
        <v>0.1264068</v>
      </c>
      <c r="S48" s="16">
        <f t="shared" si="29"/>
        <v>0.135329854278886</v>
      </c>
      <c r="T48" s="3">
        <v>0.01</v>
      </c>
      <c r="U48" s="17">
        <f t="shared" si="30"/>
        <v>0.00135329854278886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0.0294032985427889</v>
      </c>
      <c r="AR48" s="24">
        <f t="shared" si="36"/>
        <v>97.236</v>
      </c>
      <c r="AS48" s="1">
        <f t="shared" si="37"/>
        <v>0.13</v>
      </c>
      <c r="AT48" s="2">
        <f t="shared" si="41"/>
        <v>0</v>
      </c>
      <c r="AU48" s="1">
        <f t="shared" si="38"/>
        <v>0</v>
      </c>
    </row>
    <row r="49" s="1" customFormat="1" spans="1:47">
      <c r="A49" s="6"/>
      <c r="B49" s="6"/>
      <c r="C49" s="9">
        <v>5</v>
      </c>
      <c r="D49" s="28">
        <v>22.1804516129032</v>
      </c>
      <c r="E49" s="12">
        <f t="shared" si="39"/>
        <v>15.3146333333333</v>
      </c>
      <c r="F49" s="9" t="s">
        <v>111</v>
      </c>
      <c r="G49" s="6">
        <v>6</v>
      </c>
      <c r="H49" s="11">
        <f t="shared" si="21"/>
        <v>22.1804516129032</v>
      </c>
      <c r="I49" s="11">
        <f t="shared" si="22"/>
        <v>295.330451612903</v>
      </c>
      <c r="J49" s="11">
        <f t="shared" si="23"/>
        <v>0.253448225722402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1.9787258459719</v>
      </c>
      <c r="P49" s="11">
        <f t="shared" si="26"/>
        <v>0.501504554852636</v>
      </c>
      <c r="Q49" s="15">
        <f t="shared" si="27"/>
        <v>0.0651955921308427</v>
      </c>
      <c r="R49" s="11">
        <f t="shared" si="28"/>
        <v>0.1264068</v>
      </c>
      <c r="S49" s="16">
        <f t="shared" si="29"/>
        <v>0.515760165836353</v>
      </c>
      <c r="T49" s="3">
        <v>0.01</v>
      </c>
      <c r="U49" s="17">
        <f t="shared" si="30"/>
        <v>0.00515760165836353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0.0332076016583635</v>
      </c>
      <c r="AR49" s="24">
        <f t="shared" si="36"/>
        <v>97.236</v>
      </c>
      <c r="AS49" s="1">
        <f t="shared" si="37"/>
        <v>0.13</v>
      </c>
      <c r="AT49" s="2">
        <f t="shared" si="41"/>
        <v>0</v>
      </c>
      <c r="AU49" s="1">
        <f t="shared" si="38"/>
        <v>0</v>
      </c>
    </row>
    <row r="50" s="1" customFormat="1" spans="1:47">
      <c r="A50" s="6"/>
      <c r="B50" s="6"/>
      <c r="C50" s="9">
        <v>6</v>
      </c>
      <c r="D50" s="28">
        <v>25.4728333333333</v>
      </c>
      <c r="E50" s="12">
        <f t="shared" si="39"/>
        <v>22.1804516129032</v>
      </c>
      <c r="F50" s="9" t="s">
        <v>109</v>
      </c>
      <c r="G50" s="6">
        <v>7</v>
      </c>
      <c r="H50" s="11">
        <f t="shared" si="21"/>
        <v>25.4728333333333</v>
      </c>
      <c r="I50" s="11">
        <f t="shared" si="22"/>
        <v>298.622833333333</v>
      </c>
      <c r="J50" s="11">
        <f t="shared" si="23"/>
        <v>0.364545523707119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2.44958129111926</v>
      </c>
      <c r="P50" s="11">
        <f t="shared" si="26"/>
        <v>0.892983894634232</v>
      </c>
      <c r="Q50" s="15">
        <f t="shared" si="27"/>
        <v>0.11608790630245</v>
      </c>
      <c r="R50" s="11">
        <f t="shared" si="28"/>
        <v>0.1264068</v>
      </c>
      <c r="S50" s="16">
        <f t="shared" si="29"/>
        <v>0.918367574390382</v>
      </c>
      <c r="T50" s="3">
        <v>0.01</v>
      </c>
      <c r="U50" s="17">
        <f t="shared" si="30"/>
        <v>0.00918367574390382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0.0415336757439038</v>
      </c>
      <c r="AR50" s="24">
        <f t="shared" si="36"/>
        <v>97.236</v>
      </c>
      <c r="AS50" s="1">
        <f t="shared" si="37"/>
        <v>0.13</v>
      </c>
      <c r="AT50" s="2">
        <f t="shared" si="41"/>
        <v>0</v>
      </c>
      <c r="AU50" s="1">
        <f t="shared" si="38"/>
        <v>0</v>
      </c>
    </row>
    <row r="51" s="1" customFormat="1" spans="1:47">
      <c r="A51" s="6"/>
      <c r="B51" s="6"/>
      <c r="C51" s="9">
        <v>7</v>
      </c>
      <c r="D51" s="28">
        <v>26.8638387096774</v>
      </c>
      <c r="E51" s="12">
        <f t="shared" si="39"/>
        <v>25.4728333333333</v>
      </c>
      <c r="F51" s="9" t="s">
        <v>109</v>
      </c>
      <c r="G51" s="6">
        <v>8</v>
      </c>
      <c r="H51" s="11">
        <f t="shared" si="21"/>
        <v>26.8638387096774</v>
      </c>
      <c r="I51" s="11">
        <f t="shared" si="22"/>
        <v>300.013838709677</v>
      </c>
      <c r="J51" s="11">
        <f t="shared" si="23"/>
        <v>0.424039469928198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2.52895739648503</v>
      </c>
      <c r="P51" s="11">
        <f t="shared" si="26"/>
        <v>1.07237775387651</v>
      </c>
      <c r="Q51" s="15">
        <f t="shared" si="27"/>
        <v>0.139409108003946</v>
      </c>
      <c r="R51" s="11">
        <f t="shared" si="28"/>
        <v>0.1264068</v>
      </c>
      <c r="S51" s="16">
        <f t="shared" si="29"/>
        <v>1.10286082713862</v>
      </c>
      <c r="T51" s="3">
        <v>0.01</v>
      </c>
      <c r="U51" s="17">
        <f t="shared" si="30"/>
        <v>0.0110286082713862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0.0433786082713862</v>
      </c>
      <c r="AR51" s="24">
        <f t="shared" si="36"/>
        <v>97.236</v>
      </c>
      <c r="AS51" s="1">
        <f t="shared" si="37"/>
        <v>0.13</v>
      </c>
      <c r="AT51" s="2">
        <f t="shared" si="41"/>
        <v>0</v>
      </c>
      <c r="AU51" s="1">
        <f t="shared" si="38"/>
        <v>0</v>
      </c>
    </row>
    <row r="52" s="1" customFormat="1" spans="1:47">
      <c r="A52" s="6"/>
      <c r="B52" s="6"/>
      <c r="C52" s="9">
        <v>8</v>
      </c>
      <c r="D52" s="28">
        <v>30.0043225806452</v>
      </c>
      <c r="E52" s="12">
        <f t="shared" si="39"/>
        <v>26.8638387096774</v>
      </c>
      <c r="F52" s="9" t="s">
        <v>109</v>
      </c>
      <c r="G52" s="6">
        <v>9</v>
      </c>
      <c r="H52" s="11">
        <f t="shared" si="21"/>
        <v>30.0043225806452</v>
      </c>
      <c r="I52" s="11">
        <f t="shared" si="22"/>
        <v>303.154322580645</v>
      </c>
      <c r="J52" s="11">
        <f t="shared" si="23"/>
        <v>0.593498062014287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2.42893964260852</v>
      </c>
      <c r="P52" s="11">
        <f t="shared" si="26"/>
        <v>1.44157097063783</v>
      </c>
      <c r="Q52" s="15">
        <f t="shared" si="27"/>
        <v>0.187404226182918</v>
      </c>
      <c r="R52" s="11">
        <f t="shared" si="28"/>
        <v>0.1264068</v>
      </c>
      <c r="S52" s="16">
        <f t="shared" si="29"/>
        <v>1.48254861433814</v>
      </c>
      <c r="T52" s="3">
        <v>0.01</v>
      </c>
      <c r="U52" s="17">
        <f t="shared" si="30"/>
        <v>0.0148254861433814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0.0428754861433814</v>
      </c>
      <c r="AR52" s="24">
        <f t="shared" si="36"/>
        <v>97.236</v>
      </c>
      <c r="AS52" s="1">
        <f t="shared" si="37"/>
        <v>0.13</v>
      </c>
      <c r="AT52" s="2">
        <f t="shared" si="41"/>
        <v>0</v>
      </c>
      <c r="AU52" s="1">
        <f t="shared" si="38"/>
        <v>0</v>
      </c>
    </row>
    <row r="53" s="1" customFormat="1" spans="1:47">
      <c r="A53" s="6"/>
      <c r="B53" s="6"/>
      <c r="C53" s="9">
        <v>9</v>
      </c>
      <c r="D53" s="28">
        <v>24.0912333333333</v>
      </c>
      <c r="E53" s="12">
        <f t="shared" si="39"/>
        <v>30.0043225806452</v>
      </c>
      <c r="F53" s="9" t="s">
        <v>109</v>
      </c>
      <c r="G53" s="6">
        <v>10</v>
      </c>
      <c r="H53" s="11">
        <f t="shared" si="21"/>
        <v>24.0912333333333</v>
      </c>
      <c r="I53" s="11">
        <f t="shared" si="22"/>
        <v>297.241233333333</v>
      </c>
      <c r="J53" s="11">
        <f t="shared" si="23"/>
        <v>0.313280175326362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1.95972867197069</v>
      </c>
      <c r="P53" s="11">
        <f t="shared" si="26"/>
        <v>0.613944141947078</v>
      </c>
      <c r="Q53" s="15">
        <f t="shared" si="27"/>
        <v>0.0798127384531201</v>
      </c>
      <c r="R53" s="11">
        <f t="shared" si="28"/>
        <v>0.1264068</v>
      </c>
      <c r="S53" s="16">
        <f t="shared" si="29"/>
        <v>0.631395925323005</v>
      </c>
      <c r="T53" s="3">
        <v>0.01</v>
      </c>
      <c r="U53" s="17">
        <f t="shared" si="30"/>
        <v>0.00631395925323006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0.0343639592532301</v>
      </c>
      <c r="AR53" s="24">
        <f t="shared" si="36"/>
        <v>97.236</v>
      </c>
      <c r="AS53" s="1">
        <f t="shared" si="37"/>
        <v>0.13</v>
      </c>
      <c r="AT53" s="2">
        <f t="shared" si="41"/>
        <v>0</v>
      </c>
      <c r="AU53" s="1">
        <f t="shared" si="38"/>
        <v>0</v>
      </c>
    </row>
    <row r="54" s="1" customFormat="1" spans="1:47">
      <c r="A54" s="6"/>
      <c r="B54" s="6"/>
      <c r="C54" s="9">
        <v>10</v>
      </c>
      <c r="D54" s="28">
        <v>19.1155161290323</v>
      </c>
      <c r="E54" s="12">
        <f t="shared" si="39"/>
        <v>24.0912333333333</v>
      </c>
      <c r="F54" s="9" t="s">
        <v>109</v>
      </c>
      <c r="G54" s="6">
        <v>11</v>
      </c>
      <c r="H54" s="11">
        <f t="shared" si="21"/>
        <v>19.1155161290323</v>
      </c>
      <c r="I54" s="11">
        <f t="shared" si="22"/>
        <v>292.265516129032</v>
      </c>
      <c r="J54" s="11">
        <f t="shared" si="23"/>
        <v>0.179364175076636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1.27849530352243</v>
      </c>
      <c r="O54" s="11">
        <f t="shared" si="40"/>
        <v>1.03964922650118</v>
      </c>
      <c r="P54" s="11">
        <f t="shared" si="26"/>
        <v>0.186475825880447</v>
      </c>
      <c r="Q54" s="15">
        <f t="shared" si="27"/>
        <v>0.0242418573644581</v>
      </c>
      <c r="R54" s="11">
        <f t="shared" si="28"/>
        <v>0.1264068</v>
      </c>
      <c r="S54" s="16">
        <f t="shared" si="29"/>
        <v>0.191776529146044</v>
      </c>
      <c r="T54" s="3">
        <v>0.01</v>
      </c>
      <c r="U54" s="17">
        <f t="shared" si="30"/>
        <v>0.00191776529146044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0.0210177652914604</v>
      </c>
      <c r="AR54" s="24">
        <f t="shared" si="36"/>
        <v>97.236</v>
      </c>
      <c r="AS54" s="1">
        <f t="shared" si="37"/>
        <v>0.13</v>
      </c>
      <c r="AT54" s="2">
        <f t="shared" si="41"/>
        <v>0</v>
      </c>
      <c r="AU54" s="1">
        <f t="shared" si="38"/>
        <v>0</v>
      </c>
    </row>
    <row r="55" s="1" customFormat="1" spans="1:48">
      <c r="A55" s="6"/>
      <c r="B55" s="6"/>
      <c r="C55" s="9">
        <v>11</v>
      </c>
      <c r="D55" s="28">
        <v>15.4029666666667</v>
      </c>
      <c r="E55" s="12">
        <f t="shared" si="39"/>
        <v>19.1155161290323</v>
      </c>
      <c r="F55" s="9" t="s">
        <v>111</v>
      </c>
      <c r="G55" s="6">
        <v>12</v>
      </c>
      <c r="H55" s="11">
        <f t="shared" si="21"/>
        <v>15.4029666666667</v>
      </c>
      <c r="I55" s="11">
        <f t="shared" si="22"/>
        <v>288.552966666667</v>
      </c>
      <c r="J55" s="11">
        <f t="shared" si="23"/>
        <v>0.116837717113274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1.82553340062073</v>
      </c>
      <c r="P55" s="11">
        <f t="shared" si="26"/>
        <v>0.213291155042558</v>
      </c>
      <c r="Q55" s="15">
        <f t="shared" si="27"/>
        <v>0.0277278501555325</v>
      </c>
      <c r="R55" s="11">
        <f t="shared" si="28"/>
        <v>0.1264068</v>
      </c>
      <c r="S55" s="16">
        <f t="shared" si="29"/>
        <v>0.219354102433829</v>
      </c>
      <c r="T55" s="3">
        <v>0.01</v>
      </c>
      <c r="U55" s="17">
        <f t="shared" si="30"/>
        <v>0.00219354102433829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0.0212935410243383</v>
      </c>
      <c r="AR55" s="24">
        <f t="shared" si="36"/>
        <v>97.236</v>
      </c>
      <c r="AS55" s="1">
        <f t="shared" si="37"/>
        <v>0.13</v>
      </c>
      <c r="AT55" s="2">
        <f t="shared" si="41"/>
        <v>0</v>
      </c>
      <c r="AU55" s="1">
        <f t="shared" si="38"/>
        <v>0</v>
      </c>
      <c r="AV55" s="1">
        <f>SUM(AU44:AU55)</f>
        <v>0</v>
      </c>
    </row>
    <row r="56" s="1" customFormat="1" spans="1:46">
      <c r="A56" s="6"/>
      <c r="B56" s="6"/>
      <c r="C56" s="9">
        <v>12</v>
      </c>
      <c r="D56" s="28">
        <v>7.23412903225806</v>
      </c>
      <c r="E56" s="12">
        <f t="shared" si="39"/>
        <v>15.4029666666667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8.76</v>
      </c>
      <c r="E60" s="9"/>
      <c r="F60" s="9"/>
      <c r="G60" s="6">
        <v>1</v>
      </c>
      <c r="H60" s="11">
        <f t="shared" ref="H60:H71" si="42">E61</f>
        <v>8.76</v>
      </c>
      <c r="I60" s="11">
        <f t="shared" ref="I60:I71" si="43">H60+273.15</f>
        <v>281.91</v>
      </c>
      <c r="J60" s="11">
        <f t="shared" ref="J60:J71" si="44">EXP(($C$18*(I60-$C$16))/($C$19*I60*$C$16))</f>
        <v>0.0527545072478228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0.0727853936498211</v>
      </c>
      <c r="Q60" s="15">
        <f t="shared" ref="Q60:Q71" si="48">P60*$B$62</f>
        <v>0.00727853936498211</v>
      </c>
      <c r="R60" s="11">
        <f t="shared" ref="R60:R71" si="49">L60*$B$62</f>
        <v>0.13797</v>
      </c>
      <c r="S60" s="16">
        <f t="shared" ref="S60:S71" si="50">Q60/R60</f>
        <v>0.0527545072478228</v>
      </c>
      <c r="T60" s="3">
        <v>0.01</v>
      </c>
      <c r="U60" s="17">
        <f t="shared" ref="U60:U71" si="51">S60*T60</f>
        <v>0.000527545072478228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0.0128275450724782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28">
        <v>7.56164516129032</v>
      </c>
      <c r="E61" s="12">
        <f t="shared" ref="E61:E72" si="60">D60</f>
        <v>8.76</v>
      </c>
      <c r="F61" s="9" t="s">
        <v>109</v>
      </c>
      <c r="G61" s="6">
        <v>2</v>
      </c>
      <c r="H61" s="11">
        <f t="shared" si="42"/>
        <v>7.56164516129032</v>
      </c>
      <c r="I61" s="11">
        <f t="shared" si="43"/>
        <v>280.71164516129</v>
      </c>
      <c r="J61" s="11">
        <f t="shared" si="44"/>
        <v>0.0455223827478558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2.68661460635018</v>
      </c>
      <c r="P61" s="11">
        <f t="shared" si="47"/>
        <v>0.122301098406253</v>
      </c>
      <c r="Q61" s="15">
        <f t="shared" si="48"/>
        <v>0.0122301098406253</v>
      </c>
      <c r="R61" s="11">
        <f t="shared" si="49"/>
        <v>0.13797</v>
      </c>
      <c r="S61" s="16">
        <f t="shared" si="50"/>
        <v>0.0886432546251017</v>
      </c>
      <c r="T61" s="3">
        <v>0.01</v>
      </c>
      <c r="U61" s="17">
        <f t="shared" si="51"/>
        <v>0.000886432546251017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0.013186432546251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28">
        <v>8.98620689655172</v>
      </c>
      <c r="E62" s="12">
        <f t="shared" si="60"/>
        <v>7.56164516129032</v>
      </c>
      <c r="F62" s="9" t="s">
        <v>109</v>
      </c>
      <c r="G62" s="6">
        <v>3</v>
      </c>
      <c r="H62" s="11">
        <f t="shared" si="42"/>
        <v>8.98620689655172</v>
      </c>
      <c r="I62" s="11">
        <f t="shared" si="43"/>
        <v>282.136206896552</v>
      </c>
      <c r="J62" s="11">
        <f t="shared" si="44"/>
        <v>0.0542357933963346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3.94401350794393</v>
      </c>
      <c r="P62" s="11">
        <f t="shared" si="47"/>
        <v>0.2139067017692</v>
      </c>
      <c r="Q62" s="15">
        <f t="shared" si="48"/>
        <v>0.02139067017692</v>
      </c>
      <c r="R62" s="11">
        <f t="shared" si="49"/>
        <v>0.13797</v>
      </c>
      <c r="S62" s="16">
        <f t="shared" si="50"/>
        <v>0.15503856038936</v>
      </c>
      <c r="T62" s="3">
        <v>0.01</v>
      </c>
      <c r="U62" s="17">
        <f t="shared" si="51"/>
        <v>0.0015503856038936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0.0138503856038936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28">
        <v>12.2347096774194</v>
      </c>
      <c r="E63" s="12">
        <f t="shared" si="60"/>
        <v>8.98620689655172</v>
      </c>
      <c r="F63" s="9" t="s">
        <v>109</v>
      </c>
      <c r="G63" s="6">
        <v>4</v>
      </c>
      <c r="H63" s="11">
        <f t="shared" si="42"/>
        <v>12.2347096774194</v>
      </c>
      <c r="I63" s="11">
        <f t="shared" si="43"/>
        <v>285.384709677419</v>
      </c>
      <c r="J63" s="11">
        <f t="shared" si="44"/>
        <v>0.0803325954788931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5.10980680617473</v>
      </c>
      <c r="P63" s="11">
        <f t="shared" si="47"/>
        <v>0.410484043135729</v>
      </c>
      <c r="Q63" s="15">
        <f t="shared" si="48"/>
        <v>0.0410484043135729</v>
      </c>
      <c r="R63" s="11">
        <f t="shared" si="49"/>
        <v>0.13797</v>
      </c>
      <c r="S63" s="16">
        <f t="shared" si="50"/>
        <v>0.297516882754025</v>
      </c>
      <c r="T63" s="3">
        <v>0.01</v>
      </c>
      <c r="U63" s="17">
        <f t="shared" si="51"/>
        <v>0.00297516882754025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0.0152751688275403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28">
        <v>15.3146333333333</v>
      </c>
      <c r="E64" s="12">
        <f t="shared" si="60"/>
        <v>12.2347096774194</v>
      </c>
      <c r="F64" s="9" t="s">
        <v>109</v>
      </c>
      <c r="G64" s="6">
        <v>5</v>
      </c>
      <c r="H64" s="11">
        <f t="shared" si="42"/>
        <v>15.3146333333333</v>
      </c>
      <c r="I64" s="11">
        <f t="shared" si="43"/>
        <v>288.464633333333</v>
      </c>
      <c r="J64" s="11">
        <f t="shared" si="44"/>
        <v>0.115636660444419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4.46435662488705</v>
      </c>
      <c r="O64" s="11">
        <f t="shared" si="61"/>
        <v>1.61466613815195</v>
      </c>
      <c r="P64" s="11">
        <f t="shared" si="47"/>
        <v>0.186714599948579</v>
      </c>
      <c r="Q64" s="15">
        <f t="shared" si="48"/>
        <v>0.0186714599948579</v>
      </c>
      <c r="R64" s="11">
        <f t="shared" si="49"/>
        <v>0.13797</v>
      </c>
      <c r="S64" s="16">
        <f t="shared" si="50"/>
        <v>0.135329854278886</v>
      </c>
      <c r="T64" s="3">
        <v>0.01</v>
      </c>
      <c r="U64" s="17">
        <f t="shared" si="51"/>
        <v>0.00135329854278886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0.0194032985427889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28">
        <v>22.1804516129032</v>
      </c>
      <c r="E65" s="12">
        <f t="shared" si="60"/>
        <v>15.3146333333333</v>
      </c>
      <c r="F65" s="9" t="s">
        <v>111</v>
      </c>
      <c r="G65" s="6">
        <v>6</v>
      </c>
      <c r="H65" s="11">
        <f t="shared" si="42"/>
        <v>22.1804516129032</v>
      </c>
      <c r="I65" s="11">
        <f t="shared" si="43"/>
        <v>295.330451612903</v>
      </c>
      <c r="J65" s="11">
        <f t="shared" si="44"/>
        <v>0.253448225722402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2.80765153820337</v>
      </c>
      <c r="P65" s="11">
        <f t="shared" si="47"/>
        <v>0.711594300804416</v>
      </c>
      <c r="Q65" s="15">
        <f t="shared" si="48"/>
        <v>0.0711594300804416</v>
      </c>
      <c r="R65" s="11">
        <f t="shared" si="49"/>
        <v>0.13797</v>
      </c>
      <c r="S65" s="16">
        <f t="shared" si="50"/>
        <v>0.515760165836353</v>
      </c>
      <c r="T65" s="3">
        <v>0.01</v>
      </c>
      <c r="U65" s="17">
        <f t="shared" si="51"/>
        <v>0.00515760165836353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0.0232076016583635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28">
        <v>25.4728333333333</v>
      </c>
      <c r="E66" s="12">
        <f t="shared" si="60"/>
        <v>22.1804516129032</v>
      </c>
      <c r="F66" s="9" t="s">
        <v>109</v>
      </c>
      <c r="G66" s="6">
        <v>7</v>
      </c>
      <c r="H66" s="11">
        <f t="shared" si="42"/>
        <v>25.4728333333333</v>
      </c>
      <c r="I66" s="11">
        <f t="shared" si="43"/>
        <v>298.622833333333</v>
      </c>
      <c r="J66" s="11">
        <f t="shared" si="44"/>
        <v>0.364545523707119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3.47575723739895</v>
      </c>
      <c r="P66" s="11">
        <f t="shared" si="47"/>
        <v>1.26707174238641</v>
      </c>
      <c r="Q66" s="15">
        <f t="shared" si="48"/>
        <v>0.126707174238641</v>
      </c>
      <c r="R66" s="11">
        <f t="shared" si="49"/>
        <v>0.13797</v>
      </c>
      <c r="S66" s="16">
        <f t="shared" si="50"/>
        <v>0.918367574390382</v>
      </c>
      <c r="T66" s="3">
        <v>0.01</v>
      </c>
      <c r="U66" s="17">
        <f t="shared" si="51"/>
        <v>0.00918367574390382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0.0309836757439038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28">
        <v>26.8638387096774</v>
      </c>
      <c r="E67" s="12">
        <f t="shared" si="60"/>
        <v>25.4728333333333</v>
      </c>
      <c r="F67" s="9" t="s">
        <v>109</v>
      </c>
      <c r="G67" s="6">
        <v>8</v>
      </c>
      <c r="H67" s="11">
        <f t="shared" si="42"/>
        <v>26.8638387096774</v>
      </c>
      <c r="I67" s="11">
        <f t="shared" si="43"/>
        <v>300.013838709677</v>
      </c>
      <c r="J67" s="11">
        <f t="shared" si="44"/>
        <v>0.424039469928198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3.58838549501254</v>
      </c>
      <c r="P67" s="11">
        <f t="shared" si="47"/>
        <v>1.52161708320315</v>
      </c>
      <c r="Q67" s="15">
        <f t="shared" si="48"/>
        <v>0.152161708320315</v>
      </c>
      <c r="R67" s="11">
        <f t="shared" si="49"/>
        <v>0.13797</v>
      </c>
      <c r="S67" s="16">
        <f t="shared" si="50"/>
        <v>1.10286082713862</v>
      </c>
      <c r="T67" s="3">
        <v>0.01</v>
      </c>
      <c r="U67" s="17">
        <f t="shared" si="51"/>
        <v>0.0110286082713862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0.0328286082713862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28">
        <v>30.0043225806452</v>
      </c>
      <c r="E68" s="12">
        <f t="shared" si="60"/>
        <v>26.8638387096774</v>
      </c>
      <c r="F68" s="9" t="s">
        <v>109</v>
      </c>
      <c r="G68" s="6">
        <v>9</v>
      </c>
      <c r="H68" s="11">
        <f t="shared" si="42"/>
        <v>30.0043225806452</v>
      </c>
      <c r="I68" s="11">
        <f t="shared" si="43"/>
        <v>303.154322580645</v>
      </c>
      <c r="J68" s="11">
        <f t="shared" si="44"/>
        <v>0.593498062014287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3.44646841180939</v>
      </c>
      <c r="P68" s="11">
        <f t="shared" si="47"/>
        <v>2.04547232320233</v>
      </c>
      <c r="Q68" s="15">
        <f t="shared" si="48"/>
        <v>0.204547232320233</v>
      </c>
      <c r="R68" s="11">
        <f t="shared" si="49"/>
        <v>0.13797</v>
      </c>
      <c r="S68" s="16">
        <f t="shared" si="50"/>
        <v>1.48254861433814</v>
      </c>
      <c r="T68" s="3">
        <v>0.01</v>
      </c>
      <c r="U68" s="17">
        <f t="shared" si="51"/>
        <v>0.0148254861433814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0.0328754861433814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28">
        <v>24.0912333333333</v>
      </c>
      <c r="E69" s="12">
        <f t="shared" si="60"/>
        <v>30.0043225806452</v>
      </c>
      <c r="F69" s="9" t="s">
        <v>109</v>
      </c>
      <c r="G69" s="6">
        <v>10</v>
      </c>
      <c r="H69" s="11">
        <f t="shared" si="42"/>
        <v>24.0912333333333</v>
      </c>
      <c r="I69" s="11">
        <f t="shared" si="43"/>
        <v>297.241233333333</v>
      </c>
      <c r="J69" s="11">
        <f t="shared" si="44"/>
        <v>0.313280175326362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2.78069608860706</v>
      </c>
      <c r="P69" s="11">
        <f t="shared" si="47"/>
        <v>0.87113695816815</v>
      </c>
      <c r="Q69" s="15">
        <f t="shared" si="48"/>
        <v>0.087113695816815</v>
      </c>
      <c r="R69" s="11">
        <f t="shared" si="49"/>
        <v>0.13797</v>
      </c>
      <c r="S69" s="16">
        <f t="shared" si="50"/>
        <v>0.631395925323005</v>
      </c>
      <c r="T69" s="3">
        <v>0.01</v>
      </c>
      <c r="U69" s="17">
        <f t="shared" si="51"/>
        <v>0.00631395925323005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0.0243639592532301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28">
        <v>19.1155161290323</v>
      </c>
      <c r="E70" s="12">
        <f t="shared" si="60"/>
        <v>24.0912333333333</v>
      </c>
      <c r="F70" s="9" t="s">
        <v>109</v>
      </c>
      <c r="G70" s="6">
        <v>11</v>
      </c>
      <c r="H70" s="11">
        <f t="shared" si="42"/>
        <v>19.1155161290323</v>
      </c>
      <c r="I70" s="11">
        <f t="shared" si="43"/>
        <v>292.265516129032</v>
      </c>
      <c r="J70" s="11">
        <f t="shared" si="44"/>
        <v>0.179364175076636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1.81408117391697</v>
      </c>
      <c r="O70" s="11">
        <f t="shared" si="61"/>
        <v>1.47517795652195</v>
      </c>
      <c r="P70" s="11">
        <f t="shared" si="47"/>
        <v>0.264594077262796</v>
      </c>
      <c r="Q70" s="15">
        <f t="shared" si="48"/>
        <v>0.0264594077262796</v>
      </c>
      <c r="R70" s="11">
        <f t="shared" si="49"/>
        <v>0.13797</v>
      </c>
      <c r="S70" s="16">
        <f t="shared" si="50"/>
        <v>0.191776529146044</v>
      </c>
      <c r="T70" s="3">
        <v>0.01</v>
      </c>
      <c r="U70" s="17">
        <f t="shared" si="51"/>
        <v>0.00191776529146044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0.0142177652914604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28">
        <v>15.4029666666667</v>
      </c>
      <c r="E71" s="12">
        <f t="shared" si="60"/>
        <v>19.1155161290323</v>
      </c>
      <c r="F71" s="9" t="s">
        <v>111</v>
      </c>
      <c r="G71" s="6">
        <v>12</v>
      </c>
      <c r="H71" s="11">
        <f t="shared" si="42"/>
        <v>15.4029666666667</v>
      </c>
      <c r="I71" s="11">
        <f t="shared" si="43"/>
        <v>288.552966666667</v>
      </c>
      <c r="J71" s="11">
        <f t="shared" si="44"/>
        <v>0.116837717113274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2.59028387925915</v>
      </c>
      <c r="P71" s="11">
        <f t="shared" si="47"/>
        <v>0.302642855127954</v>
      </c>
      <c r="Q71" s="15">
        <f t="shared" si="48"/>
        <v>0.0302642855127954</v>
      </c>
      <c r="R71" s="11">
        <f t="shared" si="49"/>
        <v>0.13797</v>
      </c>
      <c r="S71" s="16">
        <f t="shared" si="50"/>
        <v>0.219354102433829</v>
      </c>
      <c r="T71" s="3">
        <v>0.01</v>
      </c>
      <c r="U71" s="17">
        <f t="shared" si="51"/>
        <v>0.00219354102433829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0.0144935410243383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28">
        <v>7.23412903225806</v>
      </c>
      <c r="E72" s="12">
        <f t="shared" si="60"/>
        <v>15.4029666666667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8.76</v>
      </c>
      <c r="E76" s="9"/>
      <c r="F76" s="9"/>
      <c r="G76" s="6">
        <v>1</v>
      </c>
      <c r="H76" s="11">
        <f t="shared" ref="H76:H87" si="63">E77</f>
        <v>8.76</v>
      </c>
      <c r="I76" s="11">
        <f t="shared" ref="I76:I87" si="64">H76+273.15</f>
        <v>281.91</v>
      </c>
      <c r="J76" s="11">
        <f t="shared" ref="J76:J87" si="65">EXP(($C$18*(I76-$C$16))/($C$19*I76*$C$16))</f>
        <v>0.0527545072478228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0.00412867764243804</v>
      </c>
      <c r="Q76" s="15">
        <f t="shared" ref="Q76:Q87" si="69">P76*$B$78</f>
        <v>0.000536728093516946</v>
      </c>
      <c r="R76" s="11">
        <f t="shared" ref="R76:R87" si="70">L76*$B$78</f>
        <v>0.0101740708333333</v>
      </c>
      <c r="S76" s="16">
        <f t="shared" ref="S76:S87" si="71">Q76/R76</f>
        <v>0.0527545072478229</v>
      </c>
      <c r="T76" s="3">
        <v>0.01</v>
      </c>
      <c r="U76" s="17">
        <f t="shared" ref="U76:U87" si="72">S76*T76</f>
        <v>0.000527545072478229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0.0121275450724782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0.116666666666667</v>
      </c>
      <c r="AU76" s="1">
        <f t="shared" ref="AU76:AU87" si="79">AT76*10000*AS76*0.67*AR76*AQ76</f>
        <v>9.64471162004352</v>
      </c>
    </row>
    <row r="77" s="1" customFormat="1" spans="1:47">
      <c r="A77" s="6" t="s">
        <v>110</v>
      </c>
      <c r="B77" s="6">
        <v>1</v>
      </c>
      <c r="C77" s="9">
        <v>1</v>
      </c>
      <c r="D77" s="28">
        <v>7.56164516129032</v>
      </c>
      <c r="E77" s="12">
        <f t="shared" ref="E77:E88" si="80">D76</f>
        <v>8.76</v>
      </c>
      <c r="F77" s="9" t="s">
        <v>109</v>
      </c>
      <c r="G77" s="6">
        <v>2</v>
      </c>
      <c r="H77" s="11">
        <f t="shared" si="63"/>
        <v>7.56164516129032</v>
      </c>
      <c r="I77" s="11">
        <f t="shared" si="64"/>
        <v>280.71164516129</v>
      </c>
      <c r="J77" s="11">
        <f t="shared" si="65"/>
        <v>0.0455223827478558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0.152395489024229</v>
      </c>
      <c r="P77" s="11">
        <f t="shared" si="68"/>
        <v>0.00693740578040759</v>
      </c>
      <c r="Q77" s="15">
        <f t="shared" si="69"/>
        <v>0.000901862751452987</v>
      </c>
      <c r="R77" s="11">
        <f t="shared" si="70"/>
        <v>0.0101740708333333</v>
      </c>
      <c r="S77" s="16">
        <f t="shared" si="71"/>
        <v>0.088643254625102</v>
      </c>
      <c r="T77" s="3">
        <v>0.01</v>
      </c>
      <c r="U77" s="17">
        <f t="shared" si="72"/>
        <v>0.00088643254625102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0.012486432546251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0.116666666666667</v>
      </c>
      <c r="AU77" s="1">
        <f t="shared" si="79"/>
        <v>9.93012521099686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28">
        <v>8.98620689655172</v>
      </c>
      <c r="E78" s="12">
        <f t="shared" si="80"/>
        <v>7.56164516129032</v>
      </c>
      <c r="F78" s="9" t="s">
        <v>109</v>
      </c>
      <c r="G78" s="6">
        <v>3</v>
      </c>
      <c r="H78" s="11">
        <f t="shared" si="63"/>
        <v>8.98620689655172</v>
      </c>
      <c r="I78" s="11">
        <f t="shared" si="64"/>
        <v>282.136206896552</v>
      </c>
      <c r="J78" s="11">
        <f t="shared" si="65"/>
        <v>0.0542357933963346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0.223720166577154</v>
      </c>
      <c r="P78" s="11">
        <f t="shared" si="68"/>
        <v>0.0121336407330721</v>
      </c>
      <c r="Q78" s="15">
        <f t="shared" si="69"/>
        <v>0.00157737329529937</v>
      </c>
      <c r="R78" s="11">
        <f t="shared" si="70"/>
        <v>0.0101740708333333</v>
      </c>
      <c r="S78" s="16">
        <f t="shared" si="71"/>
        <v>0.15503856038936</v>
      </c>
      <c r="T78" s="3">
        <v>0.01</v>
      </c>
      <c r="U78" s="17">
        <f t="shared" si="72"/>
        <v>0.0015503856038936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0.0131503856038936</v>
      </c>
      <c r="AR78" s="24">
        <f t="shared" si="77"/>
        <v>7.82620833333333</v>
      </c>
      <c r="AS78" s="1">
        <f t="shared" si="78"/>
        <v>0.13</v>
      </c>
      <c r="AT78" s="2">
        <f t="shared" si="82"/>
        <v>0.116666666666667</v>
      </c>
      <c r="AU78" s="1">
        <f t="shared" si="79"/>
        <v>10.4581492861035</v>
      </c>
    </row>
    <row r="79" s="1" customFormat="1" spans="1:47">
      <c r="A79" s="6"/>
      <c r="B79" s="6"/>
      <c r="C79" s="9">
        <v>3</v>
      </c>
      <c r="D79" s="28">
        <v>12.2347096774194</v>
      </c>
      <c r="E79" s="12">
        <f t="shared" si="80"/>
        <v>8.98620689655172</v>
      </c>
      <c r="F79" s="9" t="s">
        <v>109</v>
      </c>
      <c r="G79" s="6">
        <v>4</v>
      </c>
      <c r="H79" s="11">
        <f t="shared" si="63"/>
        <v>12.2347096774194</v>
      </c>
      <c r="I79" s="11">
        <f t="shared" si="64"/>
        <v>285.384709677419</v>
      </c>
      <c r="J79" s="11">
        <f t="shared" si="65"/>
        <v>0.0803325954788931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0.289848609177415</v>
      </c>
      <c r="P79" s="11">
        <f t="shared" si="68"/>
        <v>0.0232842910711691</v>
      </c>
      <c r="Q79" s="15">
        <f t="shared" si="69"/>
        <v>0.00302695783925198</v>
      </c>
      <c r="R79" s="11">
        <f t="shared" si="70"/>
        <v>0.0101740708333333</v>
      </c>
      <c r="S79" s="16">
        <f t="shared" si="71"/>
        <v>0.297516882754026</v>
      </c>
      <c r="T79" s="3">
        <v>0.01</v>
      </c>
      <c r="U79" s="17">
        <f t="shared" si="72"/>
        <v>0.00297516882754026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0.0145751688275403</v>
      </c>
      <c r="AR79" s="24">
        <f t="shared" si="77"/>
        <v>7.82620833333333</v>
      </c>
      <c r="AS79" s="1">
        <f t="shared" si="78"/>
        <v>0.13</v>
      </c>
      <c r="AT79" s="2">
        <f t="shared" si="82"/>
        <v>0.116666666666667</v>
      </c>
      <c r="AU79" s="1">
        <f t="shared" si="79"/>
        <v>11.5912412046264</v>
      </c>
    </row>
    <row r="80" s="1" customFormat="1" spans="1:47">
      <c r="A80" s="6"/>
      <c r="B80" s="6"/>
      <c r="C80" s="9">
        <v>4</v>
      </c>
      <c r="D80" s="28">
        <v>15.3146333333333</v>
      </c>
      <c r="E80" s="12">
        <f t="shared" si="80"/>
        <v>12.2347096774194</v>
      </c>
      <c r="F80" s="9" t="s">
        <v>109</v>
      </c>
      <c r="G80" s="6">
        <v>5</v>
      </c>
      <c r="H80" s="11">
        <f t="shared" si="63"/>
        <v>15.3146333333333</v>
      </c>
      <c r="I80" s="11">
        <f t="shared" si="64"/>
        <v>288.464633333333</v>
      </c>
      <c r="J80" s="11">
        <f t="shared" si="65"/>
        <v>0.115636660444419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0.253236102200934</v>
      </c>
      <c r="O80" s="11">
        <f t="shared" si="81"/>
        <v>0.0915902992386456</v>
      </c>
      <c r="P80" s="11">
        <f t="shared" si="68"/>
        <v>0.010591196333062</v>
      </c>
      <c r="Q80" s="15">
        <f t="shared" si="69"/>
        <v>0.00137685552329806</v>
      </c>
      <c r="R80" s="11">
        <f t="shared" si="70"/>
        <v>0.0101740708333333</v>
      </c>
      <c r="S80" s="16">
        <f t="shared" si="71"/>
        <v>0.135329854278886</v>
      </c>
      <c r="T80" s="3">
        <v>0.01</v>
      </c>
      <c r="U80" s="17">
        <f t="shared" si="72"/>
        <v>0.00135329854278886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0.0204532985427889</v>
      </c>
      <c r="AR80" s="24">
        <f t="shared" si="77"/>
        <v>7.82620833333333</v>
      </c>
      <c r="AS80" s="1">
        <f t="shared" si="78"/>
        <v>0.13</v>
      </c>
      <c r="AT80" s="2">
        <f t="shared" si="82"/>
        <v>0.116666666666667</v>
      </c>
      <c r="AU80" s="1">
        <f t="shared" si="79"/>
        <v>16.2659602536974</v>
      </c>
    </row>
    <row r="81" s="1" customFormat="1" spans="1:47">
      <c r="A81" s="6"/>
      <c r="B81" s="6"/>
      <c r="C81" s="9">
        <v>5</v>
      </c>
      <c r="D81" s="28">
        <v>22.1804516129032</v>
      </c>
      <c r="E81" s="12">
        <f t="shared" si="80"/>
        <v>15.3146333333333</v>
      </c>
      <c r="F81" s="9" t="s">
        <v>111</v>
      </c>
      <c r="G81" s="6">
        <v>6</v>
      </c>
      <c r="H81" s="11">
        <f t="shared" si="63"/>
        <v>22.1804516129032</v>
      </c>
      <c r="I81" s="11">
        <f t="shared" si="64"/>
        <v>295.330451612903</v>
      </c>
      <c r="J81" s="11">
        <f t="shared" si="65"/>
        <v>0.253448225722402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0.159261186238917</v>
      </c>
      <c r="P81" s="11">
        <f t="shared" si="68"/>
        <v>0.0403644650786984</v>
      </c>
      <c r="Q81" s="15">
        <f t="shared" si="69"/>
        <v>0.0052473804602308</v>
      </c>
      <c r="R81" s="11">
        <f t="shared" si="70"/>
        <v>0.0101740708333333</v>
      </c>
      <c r="S81" s="16">
        <f t="shared" si="71"/>
        <v>0.515760165836354</v>
      </c>
      <c r="T81" s="3">
        <v>0.01</v>
      </c>
      <c r="U81" s="17">
        <f t="shared" si="72"/>
        <v>0.00515760165836354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0.0242576016583635</v>
      </c>
      <c r="AR81" s="24">
        <f t="shared" si="77"/>
        <v>7.82620833333333</v>
      </c>
      <c r="AS81" s="1">
        <f t="shared" si="78"/>
        <v>0.13</v>
      </c>
      <c r="AT81" s="2">
        <f t="shared" si="82"/>
        <v>0.116666666666667</v>
      </c>
      <c r="AU81" s="1">
        <f t="shared" si="79"/>
        <v>19.2914205793999</v>
      </c>
    </row>
    <row r="82" s="1" customFormat="1" spans="1:47">
      <c r="A82" s="6"/>
      <c r="B82" s="6"/>
      <c r="C82" s="9">
        <v>6</v>
      </c>
      <c r="D82" s="28">
        <v>25.4728333333333</v>
      </c>
      <c r="E82" s="12">
        <f t="shared" si="80"/>
        <v>22.1804516129032</v>
      </c>
      <c r="F82" s="9" t="s">
        <v>109</v>
      </c>
      <c r="G82" s="6">
        <v>7</v>
      </c>
      <c r="H82" s="11">
        <f t="shared" si="63"/>
        <v>25.4728333333333</v>
      </c>
      <c r="I82" s="11">
        <f t="shared" si="64"/>
        <v>298.622833333333</v>
      </c>
      <c r="J82" s="11">
        <f t="shared" si="65"/>
        <v>0.364545523707119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0.197158804493552</v>
      </c>
      <c r="P82" s="11">
        <f t="shared" si="68"/>
        <v>0.0718733596375712</v>
      </c>
      <c r="Q82" s="15">
        <f t="shared" si="69"/>
        <v>0.00934353675288426</v>
      </c>
      <c r="R82" s="11">
        <f t="shared" si="70"/>
        <v>0.0101740708333333</v>
      </c>
      <c r="S82" s="16">
        <f t="shared" si="71"/>
        <v>0.918367574390385</v>
      </c>
      <c r="T82" s="3">
        <v>0.01</v>
      </c>
      <c r="U82" s="17">
        <f t="shared" si="72"/>
        <v>0.00918367574390385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0.0301336757439038</v>
      </c>
      <c r="AR82" s="24">
        <f t="shared" si="77"/>
        <v>7.82620833333333</v>
      </c>
      <c r="AS82" s="1">
        <f t="shared" si="78"/>
        <v>0.13</v>
      </c>
      <c r="AT82" s="2">
        <f t="shared" si="82"/>
        <v>0.116666666666667</v>
      </c>
      <c r="AU82" s="1">
        <f t="shared" si="79"/>
        <v>23.9645048412476</v>
      </c>
    </row>
    <row r="83" s="1" customFormat="1" spans="1:47">
      <c r="A83" s="6"/>
      <c r="B83" s="6"/>
      <c r="C83" s="9">
        <v>7</v>
      </c>
      <c r="D83" s="28">
        <v>26.8638387096774</v>
      </c>
      <c r="E83" s="12">
        <f t="shared" si="80"/>
        <v>25.4728333333333</v>
      </c>
      <c r="F83" s="9" t="s">
        <v>109</v>
      </c>
      <c r="G83" s="6">
        <v>8</v>
      </c>
      <c r="H83" s="11">
        <f t="shared" si="63"/>
        <v>26.8638387096774</v>
      </c>
      <c r="I83" s="11">
        <f t="shared" si="64"/>
        <v>300.013838709677</v>
      </c>
      <c r="J83" s="11">
        <f t="shared" si="65"/>
        <v>0.424039469928198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0.203547528189314</v>
      </c>
      <c r="P83" s="11">
        <f t="shared" si="68"/>
        <v>0.0863121859585915</v>
      </c>
      <c r="Q83" s="15">
        <f t="shared" si="69"/>
        <v>0.0112205841746169</v>
      </c>
      <c r="R83" s="11">
        <f t="shared" si="70"/>
        <v>0.0101740708333333</v>
      </c>
      <c r="S83" s="16">
        <f t="shared" si="71"/>
        <v>1.10286082713862</v>
      </c>
      <c r="T83" s="3">
        <v>0.01</v>
      </c>
      <c r="U83" s="17">
        <f t="shared" si="72"/>
        <v>0.0110286082713862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0.0319786082713862</v>
      </c>
      <c r="AR83" s="24">
        <f t="shared" si="77"/>
        <v>7.82620833333333</v>
      </c>
      <c r="AS83" s="1">
        <f t="shared" si="78"/>
        <v>0.13</v>
      </c>
      <c r="AT83" s="2">
        <f t="shared" si="82"/>
        <v>0.116666666666667</v>
      </c>
      <c r="AU83" s="1">
        <f t="shared" si="79"/>
        <v>25.4317302425686</v>
      </c>
    </row>
    <row r="84" s="1" customFormat="1" spans="1:47">
      <c r="A84" s="6"/>
      <c r="B84" s="6"/>
      <c r="C84" s="9">
        <v>8</v>
      </c>
      <c r="D84" s="28">
        <v>30.0043225806452</v>
      </c>
      <c r="E84" s="12">
        <f t="shared" si="80"/>
        <v>26.8638387096774</v>
      </c>
      <c r="F84" s="9" t="s">
        <v>109</v>
      </c>
      <c r="G84" s="6">
        <v>9</v>
      </c>
      <c r="H84" s="11">
        <f t="shared" si="63"/>
        <v>30.0043225806452</v>
      </c>
      <c r="I84" s="11">
        <f t="shared" si="64"/>
        <v>303.154322580645</v>
      </c>
      <c r="J84" s="11">
        <f t="shared" si="65"/>
        <v>0.593498062014287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0.195497425564056</v>
      </c>
      <c r="P84" s="11">
        <f t="shared" si="68"/>
        <v>0.116027343201049</v>
      </c>
      <c r="Q84" s="15">
        <f t="shared" si="69"/>
        <v>0.0150835546161364</v>
      </c>
      <c r="R84" s="11">
        <f t="shared" si="70"/>
        <v>0.0101740708333333</v>
      </c>
      <c r="S84" s="16">
        <f t="shared" si="71"/>
        <v>1.48254861433814</v>
      </c>
      <c r="T84" s="3">
        <v>0.01</v>
      </c>
      <c r="U84" s="17">
        <f t="shared" si="72"/>
        <v>0.0148254861433814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0.0339254861433814</v>
      </c>
      <c r="AR84" s="24">
        <f t="shared" si="77"/>
        <v>7.82620833333333</v>
      </c>
      <c r="AS84" s="1">
        <f t="shared" si="78"/>
        <v>0.13</v>
      </c>
      <c r="AT84" s="2">
        <f t="shared" si="82"/>
        <v>0.116666666666667</v>
      </c>
      <c r="AU84" s="1">
        <f t="shared" si="79"/>
        <v>26.9800300445994</v>
      </c>
    </row>
    <row r="85" s="1" customFormat="1" spans="1:47">
      <c r="A85" s="6"/>
      <c r="B85" s="6"/>
      <c r="C85" s="9">
        <v>9</v>
      </c>
      <c r="D85" s="28">
        <v>24.0912333333333</v>
      </c>
      <c r="E85" s="12">
        <f t="shared" si="80"/>
        <v>30.0043225806452</v>
      </c>
      <c r="F85" s="9" t="s">
        <v>109</v>
      </c>
      <c r="G85" s="6">
        <v>10</v>
      </c>
      <c r="H85" s="11">
        <f t="shared" si="63"/>
        <v>24.0912333333333</v>
      </c>
      <c r="I85" s="11">
        <f t="shared" si="64"/>
        <v>297.241233333333</v>
      </c>
      <c r="J85" s="11">
        <f t="shared" si="65"/>
        <v>0.313280175326362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0.15773216569634</v>
      </c>
      <c r="P85" s="11">
        <f t="shared" si="68"/>
        <v>0.0494143605239561</v>
      </c>
      <c r="Q85" s="15">
        <f t="shared" si="69"/>
        <v>0.0064238668681143</v>
      </c>
      <c r="R85" s="11">
        <f t="shared" si="70"/>
        <v>0.0101740708333333</v>
      </c>
      <c r="S85" s="16">
        <f t="shared" si="71"/>
        <v>0.631395925323007</v>
      </c>
      <c r="T85" s="3">
        <v>0.01</v>
      </c>
      <c r="U85" s="17">
        <f t="shared" si="72"/>
        <v>0.00631395925323007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0.0254139592532301</v>
      </c>
      <c r="AR85" s="24">
        <f t="shared" si="77"/>
        <v>7.82620833333333</v>
      </c>
      <c r="AS85" s="1">
        <f t="shared" si="78"/>
        <v>0.13</v>
      </c>
      <c r="AT85" s="2">
        <f t="shared" si="82"/>
        <v>0.116666666666667</v>
      </c>
      <c r="AU85" s="1">
        <f t="shared" si="79"/>
        <v>20.2110407882288</v>
      </c>
    </row>
    <row r="86" s="1" customFormat="1" spans="1:47">
      <c r="A86" s="6"/>
      <c r="B86" s="6"/>
      <c r="C86" s="9">
        <v>10</v>
      </c>
      <c r="D86" s="28">
        <v>19.1155161290323</v>
      </c>
      <c r="E86" s="12">
        <f t="shared" si="80"/>
        <v>24.0912333333333</v>
      </c>
      <c r="F86" s="9" t="s">
        <v>109</v>
      </c>
      <c r="G86" s="6">
        <v>11</v>
      </c>
      <c r="H86" s="11">
        <f t="shared" si="63"/>
        <v>19.1155161290323</v>
      </c>
      <c r="I86" s="11">
        <f t="shared" si="64"/>
        <v>292.265516129032</v>
      </c>
      <c r="J86" s="11">
        <f t="shared" si="65"/>
        <v>0.179364175076636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0.102901914913764</v>
      </c>
      <c r="O86" s="11">
        <f t="shared" si="81"/>
        <v>0.0836779735919524</v>
      </c>
      <c r="P86" s="11">
        <f t="shared" si="68"/>
        <v>0.0150088307054051</v>
      </c>
      <c r="Q86" s="15">
        <f t="shared" si="69"/>
        <v>0.00195114799170266</v>
      </c>
      <c r="R86" s="11">
        <f t="shared" si="70"/>
        <v>0.0101740708333333</v>
      </c>
      <c r="S86" s="16">
        <f t="shared" si="71"/>
        <v>0.191776529146044</v>
      </c>
      <c r="T86" s="3">
        <v>0.01</v>
      </c>
      <c r="U86" s="17">
        <f t="shared" si="72"/>
        <v>0.00191776529146044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0.0135177652914604</v>
      </c>
      <c r="AR86" s="24">
        <f t="shared" si="77"/>
        <v>7.82620833333333</v>
      </c>
      <c r="AS86" s="1">
        <f t="shared" si="78"/>
        <v>0.13</v>
      </c>
      <c r="AT86" s="2">
        <f t="shared" si="82"/>
        <v>0.116666666666667</v>
      </c>
      <c r="AU86" s="1">
        <f t="shared" si="79"/>
        <v>10.7503165071254</v>
      </c>
    </row>
    <row r="87" s="1" customFormat="1" spans="1:48">
      <c r="A87" s="6"/>
      <c r="B87" s="6"/>
      <c r="C87" s="9">
        <v>11</v>
      </c>
      <c r="D87" s="28">
        <v>15.4029666666667</v>
      </c>
      <c r="E87" s="12">
        <f t="shared" si="80"/>
        <v>19.1155161290323</v>
      </c>
      <c r="F87" s="9" t="s">
        <v>111</v>
      </c>
      <c r="G87" s="6">
        <v>12</v>
      </c>
      <c r="H87" s="11">
        <f t="shared" si="63"/>
        <v>15.4029666666667</v>
      </c>
      <c r="I87" s="11">
        <f t="shared" si="64"/>
        <v>288.552966666667</v>
      </c>
      <c r="J87" s="11">
        <f t="shared" si="65"/>
        <v>0.116837717113274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0.146931226219881</v>
      </c>
      <c r="P87" s="11">
        <f t="shared" si="68"/>
        <v>0.0171671090441849</v>
      </c>
      <c r="Q87" s="15">
        <f t="shared" si="69"/>
        <v>0.00223172417574403</v>
      </c>
      <c r="R87" s="11">
        <f t="shared" si="70"/>
        <v>0.0101740708333333</v>
      </c>
      <c r="S87" s="16">
        <f t="shared" si="71"/>
        <v>0.21935410243383</v>
      </c>
      <c r="T87" s="3">
        <v>0.01</v>
      </c>
      <c r="U87" s="17">
        <f t="shared" si="72"/>
        <v>0.0021935410243383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0.0137935410243383</v>
      </c>
      <c r="AR87" s="24">
        <f t="shared" si="77"/>
        <v>7.82620833333333</v>
      </c>
      <c r="AS87" s="1">
        <f t="shared" si="78"/>
        <v>0.13</v>
      </c>
      <c r="AT87" s="2">
        <f t="shared" si="82"/>
        <v>0.116666666666667</v>
      </c>
      <c r="AU87" s="1">
        <f t="shared" si="79"/>
        <v>10.969633557651</v>
      </c>
      <c r="AV87" s="1">
        <f>SUM(AU76:AU87)</f>
        <v>195.488864136288</v>
      </c>
    </row>
    <row r="88" s="1" customFormat="1" spans="1:46">
      <c r="A88" s="6"/>
      <c r="B88" s="6"/>
      <c r="C88" s="9">
        <v>12</v>
      </c>
      <c r="D88" s="28">
        <v>7.23412903225806</v>
      </c>
      <c r="E88" s="12">
        <f t="shared" si="80"/>
        <v>15.4029666666667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8.76</v>
      </c>
      <c r="E91" s="9"/>
      <c r="F91" s="9"/>
      <c r="G91" s="6">
        <v>1</v>
      </c>
      <c r="H91" s="11">
        <f t="shared" ref="H91:H102" si="83">E92</f>
        <v>8.76</v>
      </c>
      <c r="I91" s="11">
        <f t="shared" ref="I91:I102" si="84">H91+273.15</f>
        <v>281.91</v>
      </c>
      <c r="J91" s="11">
        <f t="shared" ref="J91:J102" si="85">EXP(($C$18*(I91-$C$16))/($C$19*I91*$C$16))</f>
        <v>0.0527545072478228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0.00400512219025471</v>
      </c>
      <c r="Q91" s="15">
        <f t="shared" ref="Q91:Q102" si="89">P91*$B$93</f>
        <v>0.000520665884733112</v>
      </c>
      <c r="R91" s="11">
        <f t="shared" ref="R91:R102" si="90">L91*$B$93</f>
        <v>0.0098696</v>
      </c>
      <c r="S91" s="16">
        <f t="shared" ref="S91:S102" si="91">Q91/R91</f>
        <v>0.0527545072478228</v>
      </c>
      <c r="T91" s="3">
        <v>0.01</v>
      </c>
      <c r="U91" s="17">
        <f t="shared" ref="U91:U102" si="92">S91*T91</f>
        <v>0.000527545072478228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0.0153275450724782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1.73333333333333</v>
      </c>
      <c r="AU91" s="1">
        <f t="shared" ref="AU91:AU102" si="98">AT91*10000*AS91*0.67*AR91*AQ91</f>
        <v>175.682719381367</v>
      </c>
    </row>
    <row r="92" s="1" customFormat="1" spans="1:47">
      <c r="A92" s="6" t="s">
        <v>110</v>
      </c>
      <c r="B92" s="6">
        <v>1</v>
      </c>
      <c r="C92" s="9">
        <v>1</v>
      </c>
      <c r="D92" s="28">
        <v>7.56164516129032</v>
      </c>
      <c r="E92" s="12">
        <f t="shared" ref="E92:E103" si="99">D91</f>
        <v>8.76</v>
      </c>
      <c r="F92" s="9" t="s">
        <v>109</v>
      </c>
      <c r="G92" s="6">
        <v>2</v>
      </c>
      <c r="H92" s="11">
        <f t="shared" si="83"/>
        <v>7.56164516129032</v>
      </c>
      <c r="I92" s="11">
        <f t="shared" si="84"/>
        <v>280.71164516129</v>
      </c>
      <c r="J92" s="11">
        <f t="shared" si="85"/>
        <v>0.0455223827478558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0.147834877809745</v>
      </c>
      <c r="P92" s="11">
        <f t="shared" si="88"/>
        <v>0.00672979589113772</v>
      </c>
      <c r="Q92" s="15">
        <f t="shared" si="89"/>
        <v>0.000874873465847904</v>
      </c>
      <c r="R92" s="11">
        <f t="shared" si="90"/>
        <v>0.0098696</v>
      </c>
      <c r="S92" s="16">
        <f t="shared" si="91"/>
        <v>0.0886432546251017</v>
      </c>
      <c r="T92" s="3">
        <v>0.01</v>
      </c>
      <c r="U92" s="17">
        <f t="shared" si="92"/>
        <v>0.000886432546251017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0.015686432546251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1.73333333333333</v>
      </c>
      <c r="AU92" s="1">
        <f t="shared" si="98"/>
        <v>179.796250090047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28">
        <v>8.98620689655172</v>
      </c>
      <c r="E93" s="12">
        <f t="shared" si="99"/>
        <v>7.56164516129032</v>
      </c>
      <c r="F93" s="9" t="s">
        <v>109</v>
      </c>
      <c r="G93" s="6">
        <v>3</v>
      </c>
      <c r="H93" s="11">
        <f t="shared" si="83"/>
        <v>8.98620689655172</v>
      </c>
      <c r="I93" s="11">
        <f t="shared" si="84"/>
        <v>282.136206896552</v>
      </c>
      <c r="J93" s="11">
        <f t="shared" si="85"/>
        <v>0.0542357933963346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0.217025081918608</v>
      </c>
      <c r="P93" s="11">
        <f t="shared" si="88"/>
        <v>0.0117705275047602</v>
      </c>
      <c r="Q93" s="15">
        <f t="shared" si="89"/>
        <v>0.00153016857561883</v>
      </c>
      <c r="R93" s="11">
        <f t="shared" si="90"/>
        <v>0.0098696</v>
      </c>
      <c r="S93" s="16">
        <f t="shared" si="91"/>
        <v>0.15503856038936</v>
      </c>
      <c r="T93" s="3">
        <v>0.01</v>
      </c>
      <c r="U93" s="17">
        <f t="shared" si="92"/>
        <v>0.0015503856038936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0.0163503856038936</v>
      </c>
      <c r="AR93" s="24">
        <f t="shared" si="96"/>
        <v>7.592</v>
      </c>
      <c r="AS93" s="1">
        <f t="shared" si="97"/>
        <v>0.13</v>
      </c>
      <c r="AT93" s="2">
        <f t="shared" si="101"/>
        <v>1.73333333333333</v>
      </c>
      <c r="AU93" s="1">
        <f t="shared" si="98"/>
        <v>187.40641063152</v>
      </c>
    </row>
    <row r="94" s="1" customFormat="1" spans="1:47">
      <c r="A94" s="6"/>
      <c r="B94" s="6"/>
      <c r="C94" s="9">
        <v>3</v>
      </c>
      <c r="D94" s="28">
        <v>12.2347096774194</v>
      </c>
      <c r="E94" s="12">
        <f t="shared" si="99"/>
        <v>8.98620689655172</v>
      </c>
      <c r="F94" s="9" t="s">
        <v>109</v>
      </c>
      <c r="G94" s="6">
        <v>4</v>
      </c>
      <c r="H94" s="11">
        <f t="shared" si="83"/>
        <v>12.2347096774194</v>
      </c>
      <c r="I94" s="11">
        <f t="shared" si="84"/>
        <v>285.384709677419</v>
      </c>
      <c r="J94" s="11">
        <f t="shared" si="85"/>
        <v>0.0803325954788931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0.281174554413847</v>
      </c>
      <c r="P94" s="11">
        <f t="shared" si="88"/>
        <v>0.0225874817386856</v>
      </c>
      <c r="Q94" s="15">
        <f t="shared" si="89"/>
        <v>0.00293637262602913</v>
      </c>
      <c r="R94" s="11">
        <f t="shared" si="90"/>
        <v>0.0098696</v>
      </c>
      <c r="S94" s="16">
        <f t="shared" si="91"/>
        <v>0.297516882754025</v>
      </c>
      <c r="T94" s="3">
        <v>0.01</v>
      </c>
      <c r="U94" s="17">
        <f t="shared" si="92"/>
        <v>0.00297516882754025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0.0177751688275403</v>
      </c>
      <c r="AR94" s="24">
        <f t="shared" si="96"/>
        <v>7.592</v>
      </c>
      <c r="AS94" s="1">
        <f t="shared" si="97"/>
        <v>0.13</v>
      </c>
      <c r="AT94" s="2">
        <f t="shared" si="101"/>
        <v>1.73333333333333</v>
      </c>
      <c r="AU94" s="1">
        <f t="shared" si="98"/>
        <v>203.737127003618</v>
      </c>
    </row>
    <row r="95" s="1" customFormat="1" spans="1:47">
      <c r="A95" s="6"/>
      <c r="B95" s="6"/>
      <c r="C95" s="9">
        <v>4</v>
      </c>
      <c r="D95" s="28">
        <v>15.3146333333333</v>
      </c>
      <c r="E95" s="12">
        <f t="shared" si="99"/>
        <v>12.2347096774194</v>
      </c>
      <c r="F95" s="9" t="s">
        <v>109</v>
      </c>
      <c r="G95" s="6">
        <v>5</v>
      </c>
      <c r="H95" s="11">
        <f t="shared" si="83"/>
        <v>15.3146333333333</v>
      </c>
      <c r="I95" s="11">
        <f t="shared" si="84"/>
        <v>288.464633333333</v>
      </c>
      <c r="J95" s="11">
        <f t="shared" si="85"/>
        <v>0.115636660444419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0.245657719041404</v>
      </c>
      <c r="O95" s="11">
        <f t="shared" si="100"/>
        <v>0.0888493536337581</v>
      </c>
      <c r="P95" s="11">
        <f t="shared" si="88"/>
        <v>0.010274242536853</v>
      </c>
      <c r="Q95" s="15">
        <f t="shared" si="89"/>
        <v>0.00133565152979089</v>
      </c>
      <c r="R95" s="11">
        <f t="shared" si="90"/>
        <v>0.0098696</v>
      </c>
      <c r="S95" s="16">
        <f t="shared" si="91"/>
        <v>0.135329854278886</v>
      </c>
      <c r="T95" s="3">
        <v>0.01</v>
      </c>
      <c r="U95" s="17">
        <f t="shared" si="92"/>
        <v>0.00135329854278886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0.0284532985427889</v>
      </c>
      <c r="AR95" s="24">
        <f t="shared" si="96"/>
        <v>7.592</v>
      </c>
      <c r="AS95" s="1">
        <f t="shared" si="97"/>
        <v>0.13</v>
      </c>
      <c r="AT95" s="2">
        <f t="shared" si="101"/>
        <v>1.73333333333333</v>
      </c>
      <c r="AU95" s="1">
        <f t="shared" si="98"/>
        <v>326.128733579305</v>
      </c>
    </row>
    <row r="96" s="1" customFormat="1" spans="1:47">
      <c r="A96" s="6"/>
      <c r="B96" s="6"/>
      <c r="C96" s="9">
        <v>5</v>
      </c>
      <c r="D96" s="28">
        <v>22.1804516129032</v>
      </c>
      <c r="E96" s="12">
        <f t="shared" si="99"/>
        <v>15.3146333333333</v>
      </c>
      <c r="F96" s="9" t="s">
        <v>111</v>
      </c>
      <c r="G96" s="6">
        <v>6</v>
      </c>
      <c r="H96" s="11">
        <f t="shared" si="83"/>
        <v>22.1804516129032</v>
      </c>
      <c r="I96" s="11">
        <f t="shared" si="84"/>
        <v>295.330451612903</v>
      </c>
      <c r="J96" s="11">
        <f t="shared" si="85"/>
        <v>0.253448225722402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0.154495111096905</v>
      </c>
      <c r="P96" s="11">
        <f t="shared" si="88"/>
        <v>0.0391565117902959</v>
      </c>
      <c r="Q96" s="15">
        <f t="shared" si="89"/>
        <v>0.00509034653273847</v>
      </c>
      <c r="R96" s="11">
        <f t="shared" si="90"/>
        <v>0.0098696</v>
      </c>
      <c r="S96" s="16">
        <f t="shared" si="91"/>
        <v>0.515760165836353</v>
      </c>
      <c r="T96" s="3">
        <v>0.01</v>
      </c>
      <c r="U96" s="17">
        <f t="shared" si="92"/>
        <v>0.00515760165836353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0.0322576016583635</v>
      </c>
      <c r="AR96" s="24">
        <f t="shared" si="96"/>
        <v>7.592</v>
      </c>
      <c r="AS96" s="1">
        <f t="shared" si="97"/>
        <v>0.13</v>
      </c>
      <c r="AT96" s="2">
        <f t="shared" si="101"/>
        <v>1.73333333333333</v>
      </c>
      <c r="AU96" s="1">
        <f t="shared" si="98"/>
        <v>369.733258213536</v>
      </c>
    </row>
    <row r="97" s="1" customFormat="1" spans="1:47">
      <c r="A97" s="6"/>
      <c r="B97" s="6"/>
      <c r="C97" s="9">
        <v>6</v>
      </c>
      <c r="D97" s="28">
        <v>25.4728333333333</v>
      </c>
      <c r="E97" s="12">
        <f t="shared" si="99"/>
        <v>22.1804516129032</v>
      </c>
      <c r="F97" s="9" t="s">
        <v>109</v>
      </c>
      <c r="G97" s="6">
        <v>7</v>
      </c>
      <c r="H97" s="11">
        <f t="shared" si="83"/>
        <v>25.4728333333333</v>
      </c>
      <c r="I97" s="11">
        <f t="shared" si="84"/>
        <v>298.622833333333</v>
      </c>
      <c r="J97" s="11">
        <f t="shared" si="85"/>
        <v>0.364545523707119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0.191258599306609</v>
      </c>
      <c r="P97" s="11">
        <f t="shared" si="88"/>
        <v>0.0697224662477178</v>
      </c>
      <c r="Q97" s="15">
        <f t="shared" si="89"/>
        <v>0.00906392061220331</v>
      </c>
      <c r="R97" s="11">
        <f t="shared" si="90"/>
        <v>0.0098696</v>
      </c>
      <c r="S97" s="16">
        <f t="shared" si="91"/>
        <v>0.918367574390382</v>
      </c>
      <c r="T97" s="3">
        <v>0.01</v>
      </c>
      <c r="U97" s="17">
        <f t="shared" si="92"/>
        <v>0.00918367574390382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0.0411836757439038</v>
      </c>
      <c r="AR97" s="24">
        <f t="shared" si="96"/>
        <v>7.592</v>
      </c>
      <c r="AS97" s="1">
        <f t="shared" si="97"/>
        <v>0.13</v>
      </c>
      <c r="AT97" s="2">
        <f t="shared" si="101"/>
        <v>1.73333333333333</v>
      </c>
      <c r="AU97" s="1">
        <f t="shared" si="98"/>
        <v>472.042986309721</v>
      </c>
    </row>
    <row r="98" s="1" customFormat="1" spans="1:47">
      <c r="A98" s="6"/>
      <c r="B98" s="6"/>
      <c r="C98" s="9">
        <v>7</v>
      </c>
      <c r="D98" s="28">
        <v>26.8638387096774</v>
      </c>
      <c r="E98" s="12">
        <f t="shared" si="99"/>
        <v>25.4728333333333</v>
      </c>
      <c r="F98" s="9" t="s">
        <v>109</v>
      </c>
      <c r="G98" s="6">
        <v>8</v>
      </c>
      <c r="H98" s="11">
        <f t="shared" si="83"/>
        <v>26.8638387096774</v>
      </c>
      <c r="I98" s="11">
        <f t="shared" si="84"/>
        <v>300.013838709677</v>
      </c>
      <c r="J98" s="11">
        <f t="shared" si="85"/>
        <v>0.424039469928198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0.197456133058891</v>
      </c>
      <c r="P98" s="11">
        <f t="shared" si="88"/>
        <v>0.083729193996364</v>
      </c>
      <c r="Q98" s="15">
        <f t="shared" si="89"/>
        <v>0.0108847952195273</v>
      </c>
      <c r="R98" s="11">
        <f t="shared" si="90"/>
        <v>0.0098696</v>
      </c>
      <c r="S98" s="16">
        <f t="shared" si="91"/>
        <v>1.10286082713862</v>
      </c>
      <c r="T98" s="3">
        <v>0.01</v>
      </c>
      <c r="U98" s="17">
        <f t="shared" si="92"/>
        <v>0.0110286082713862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0.0430286082713862</v>
      </c>
      <c r="AR98" s="24">
        <f t="shared" si="96"/>
        <v>7.592</v>
      </c>
      <c r="AS98" s="1">
        <f t="shared" si="97"/>
        <v>0.13</v>
      </c>
      <c r="AT98" s="2">
        <f t="shared" si="101"/>
        <v>1.73333333333333</v>
      </c>
      <c r="AU98" s="1">
        <f t="shared" si="98"/>
        <v>493.189410082777</v>
      </c>
    </row>
    <row r="99" s="1" customFormat="1" spans="1:47">
      <c r="A99" s="6"/>
      <c r="B99" s="6"/>
      <c r="C99" s="9">
        <v>8</v>
      </c>
      <c r="D99" s="28">
        <v>30.0043225806452</v>
      </c>
      <c r="E99" s="12">
        <f t="shared" si="99"/>
        <v>26.8638387096774</v>
      </c>
      <c r="F99" s="9" t="s">
        <v>109</v>
      </c>
      <c r="G99" s="6">
        <v>9</v>
      </c>
      <c r="H99" s="11">
        <f t="shared" si="83"/>
        <v>30.0043225806452</v>
      </c>
      <c r="I99" s="11">
        <f t="shared" si="84"/>
        <v>303.154322580645</v>
      </c>
      <c r="J99" s="11">
        <f t="shared" si="85"/>
        <v>0.593498062014287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0.189646939062527</v>
      </c>
      <c r="P99" s="11">
        <f t="shared" si="88"/>
        <v>0.112555090800552</v>
      </c>
      <c r="Q99" s="15">
        <f t="shared" si="89"/>
        <v>0.0146321618040717</v>
      </c>
      <c r="R99" s="11">
        <f t="shared" si="90"/>
        <v>0.0098696</v>
      </c>
      <c r="S99" s="16">
        <f t="shared" si="91"/>
        <v>1.48254861433814</v>
      </c>
      <c r="T99" s="3">
        <v>0.01</v>
      </c>
      <c r="U99" s="17">
        <f t="shared" si="92"/>
        <v>0.0148254861433814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0.0419254861433814</v>
      </c>
      <c r="AR99" s="24">
        <f t="shared" si="96"/>
        <v>7.592</v>
      </c>
      <c r="AS99" s="1">
        <f t="shared" si="97"/>
        <v>0.13</v>
      </c>
      <c r="AT99" s="2">
        <f t="shared" si="101"/>
        <v>1.73333333333333</v>
      </c>
      <c r="AU99" s="1">
        <f t="shared" si="98"/>
        <v>480.545539564619</v>
      </c>
    </row>
    <row r="100" s="1" customFormat="1" spans="1:47">
      <c r="A100" s="6"/>
      <c r="B100" s="6"/>
      <c r="C100" s="9">
        <v>9</v>
      </c>
      <c r="D100" s="28">
        <v>24.0912333333333</v>
      </c>
      <c r="E100" s="12">
        <f t="shared" si="99"/>
        <v>30.0043225806452</v>
      </c>
      <c r="F100" s="9" t="s">
        <v>109</v>
      </c>
      <c r="G100" s="6">
        <v>10</v>
      </c>
      <c r="H100" s="11">
        <f t="shared" si="83"/>
        <v>24.0912333333333</v>
      </c>
      <c r="I100" s="11">
        <f t="shared" si="84"/>
        <v>297.241233333333</v>
      </c>
      <c r="J100" s="11">
        <f t="shared" si="85"/>
        <v>0.313280175326362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0.153011848261976</v>
      </c>
      <c r="P100" s="11">
        <f t="shared" si="88"/>
        <v>0.0479355786505226</v>
      </c>
      <c r="Q100" s="15">
        <f t="shared" si="89"/>
        <v>0.00623162522456793</v>
      </c>
      <c r="R100" s="11">
        <f t="shared" si="90"/>
        <v>0.0098696</v>
      </c>
      <c r="S100" s="16">
        <f t="shared" si="91"/>
        <v>0.631395925323005</v>
      </c>
      <c r="T100" s="3">
        <v>0.01</v>
      </c>
      <c r="U100" s="17">
        <f t="shared" si="92"/>
        <v>0.00631395925323006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0.0334139592532301</v>
      </c>
      <c r="AR100" s="24">
        <f t="shared" si="96"/>
        <v>7.592</v>
      </c>
      <c r="AS100" s="1">
        <f t="shared" si="97"/>
        <v>0.13</v>
      </c>
      <c r="AT100" s="2">
        <f t="shared" si="101"/>
        <v>1.73333333333333</v>
      </c>
      <c r="AU100" s="1">
        <f t="shared" si="98"/>
        <v>382.987308087982</v>
      </c>
    </row>
    <row r="101" s="1" customFormat="1" spans="1:47">
      <c r="A101" s="6"/>
      <c r="B101" s="6"/>
      <c r="C101" s="9">
        <v>10</v>
      </c>
      <c r="D101" s="28">
        <v>19.1155161290323</v>
      </c>
      <c r="E101" s="12">
        <f t="shared" si="99"/>
        <v>24.0912333333333</v>
      </c>
      <c r="F101" s="9" t="s">
        <v>109</v>
      </c>
      <c r="G101" s="6">
        <v>11</v>
      </c>
      <c r="H101" s="11">
        <f t="shared" si="83"/>
        <v>19.1155161290323</v>
      </c>
      <c r="I101" s="11">
        <f t="shared" si="84"/>
        <v>292.265516129032</v>
      </c>
      <c r="J101" s="11">
        <f t="shared" si="85"/>
        <v>0.179364175076636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0.0998224561308806</v>
      </c>
      <c r="O101" s="11">
        <f t="shared" si="100"/>
        <v>0.0811738134805727</v>
      </c>
      <c r="P101" s="11">
        <f t="shared" si="88"/>
        <v>0.0145596740927676</v>
      </c>
      <c r="Q101" s="15">
        <f t="shared" si="89"/>
        <v>0.00189275763205979</v>
      </c>
      <c r="R101" s="11">
        <f t="shared" si="90"/>
        <v>0.0098696</v>
      </c>
      <c r="S101" s="16">
        <f t="shared" si="91"/>
        <v>0.191776529146044</v>
      </c>
      <c r="T101" s="3">
        <v>0.01</v>
      </c>
      <c r="U101" s="17">
        <f t="shared" si="92"/>
        <v>0.00191776529146044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0.0167177652914604</v>
      </c>
      <c r="AR101" s="24">
        <f t="shared" si="96"/>
        <v>7.592</v>
      </c>
      <c r="AS101" s="1">
        <f t="shared" si="97"/>
        <v>0.13</v>
      </c>
      <c r="AT101" s="2">
        <f t="shared" si="101"/>
        <v>1.73333333333333</v>
      </c>
      <c r="AU101" s="1">
        <f t="shared" si="98"/>
        <v>191.617278206988</v>
      </c>
    </row>
    <row r="102" s="1" customFormat="1" spans="1:48">
      <c r="A102" s="6"/>
      <c r="B102" s="6"/>
      <c r="C102" s="9">
        <v>11</v>
      </c>
      <c r="D102" s="28">
        <v>15.4029666666667</v>
      </c>
      <c r="E102" s="12">
        <f t="shared" si="99"/>
        <v>19.1155161290323</v>
      </c>
      <c r="F102" s="9" t="s">
        <v>111</v>
      </c>
      <c r="G102" s="6">
        <v>12</v>
      </c>
      <c r="H102" s="11">
        <f t="shared" si="83"/>
        <v>15.4029666666667</v>
      </c>
      <c r="I102" s="11">
        <f t="shared" si="84"/>
        <v>288.552966666667</v>
      </c>
      <c r="J102" s="11">
        <f t="shared" si="85"/>
        <v>0.116837717113274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0.142534139387805</v>
      </c>
      <c r="P102" s="11">
        <f t="shared" si="88"/>
        <v>0.0166533634567763</v>
      </c>
      <c r="Q102" s="15">
        <f t="shared" si="89"/>
        <v>0.00216493724938092</v>
      </c>
      <c r="R102" s="11">
        <f t="shared" si="90"/>
        <v>0.0098696</v>
      </c>
      <c r="S102" s="16">
        <f t="shared" si="91"/>
        <v>0.219354102433829</v>
      </c>
      <c r="T102" s="3">
        <v>0.01</v>
      </c>
      <c r="U102" s="17">
        <f t="shared" si="92"/>
        <v>0.00219354102433829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0.0169935410243383</v>
      </c>
      <c r="AR102" s="24">
        <f t="shared" si="96"/>
        <v>7.592</v>
      </c>
      <c r="AS102" s="1">
        <f t="shared" si="97"/>
        <v>0.13</v>
      </c>
      <c r="AT102" s="2">
        <f t="shared" si="101"/>
        <v>1.73333333333333</v>
      </c>
      <c r="AU102" s="1">
        <f t="shared" si="98"/>
        <v>194.778190829477</v>
      </c>
      <c r="AV102" s="1">
        <f>SUM(AU91:AU102)</f>
        <v>3657.64521198096</v>
      </c>
    </row>
    <row r="103" s="1" customFormat="1" spans="1:46">
      <c r="A103" s="6"/>
      <c r="B103" s="6"/>
      <c r="C103" s="9">
        <v>12</v>
      </c>
      <c r="D103" s="28">
        <v>7.23412903225806</v>
      </c>
      <c r="E103" s="12">
        <f t="shared" si="99"/>
        <v>15.4029666666667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29">
        <v>8.76</v>
      </c>
      <c r="E107" s="9"/>
      <c r="F107" s="9"/>
      <c r="G107" s="6">
        <v>1</v>
      </c>
      <c r="H107" s="11">
        <f t="shared" ref="H107:H118" si="102">E108</f>
        <v>8.76</v>
      </c>
      <c r="I107" s="11">
        <f t="shared" ref="I107:I118" si="103">H107+273.15</f>
        <v>281.91</v>
      </c>
      <c r="J107" s="11">
        <f t="shared" ref="J107:J118" si="104">EXP(($C$18*(I107-$C$16))/($C$19*I107*$C$16))</f>
        <v>0.0527545072478228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0.159954567473297</v>
      </c>
      <c r="Q107" s="15">
        <f t="shared" ref="Q107:Q118" si="108">P107*$B$109</f>
        <v>0.0463868245672562</v>
      </c>
      <c r="R107" s="11">
        <f t="shared" ref="R107:R118" si="109">L107*$B$109</f>
        <v>0.87929595</v>
      </c>
      <c r="S107" s="16">
        <f t="shared" ref="S107:S118" si="110">Q107/R107</f>
        <v>0.0527545072478228</v>
      </c>
      <c r="T107" s="3">
        <v>0.27</v>
      </c>
      <c r="U107" s="17">
        <f t="shared" ref="U107:U118" si="111">S107*T107</f>
        <v>0.0142437169569122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0.229167554204728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>$E$9/12</f>
        <v>11.5408333333333</v>
      </c>
      <c r="AF107" s="1">
        <f t="shared" ref="AF107:AF118" si="115">AE107*10000*AC107*AB107</f>
        <v>297004.89682055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28">
        <v>7.56164516129032</v>
      </c>
      <c r="E108" s="12">
        <f t="shared" ref="E108:E119" si="116">D107</f>
        <v>8.76</v>
      </c>
      <c r="F108" s="9" t="s">
        <v>109</v>
      </c>
      <c r="G108" s="6">
        <v>2</v>
      </c>
      <c r="H108" s="11">
        <f t="shared" si="102"/>
        <v>7.56164516129032</v>
      </c>
      <c r="I108" s="11">
        <f t="shared" si="103"/>
        <v>280.71164516129</v>
      </c>
      <c r="J108" s="11">
        <f t="shared" si="104"/>
        <v>0.0455223827478558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7">L108+O107-P107-N108</f>
        <v>5.9041554325267</v>
      </c>
      <c r="P108" s="11">
        <f t="shared" si="107"/>
        <v>0.268771223402313</v>
      </c>
      <c r="Q108" s="15">
        <f t="shared" si="108"/>
        <v>0.0779436547866707</v>
      </c>
      <c r="R108" s="11">
        <f t="shared" si="109"/>
        <v>0.87929595</v>
      </c>
      <c r="S108" s="16">
        <f t="shared" si="110"/>
        <v>0.0886432546251017</v>
      </c>
      <c r="T108" s="3">
        <v>0.27</v>
      </c>
      <c r="U108" s="17">
        <f t="shared" si="111"/>
        <v>0.0239336787487775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0.231050313780887</v>
      </c>
      <c r="AC108" s="24">
        <f t="shared" si="113"/>
        <v>11.2298333333333</v>
      </c>
      <c r="AD108" s="1">
        <f t="shared" si="114"/>
        <v>0.29</v>
      </c>
      <c r="AE108" s="25">
        <f t="shared" ref="AE108:AE118" si="118">$E$9/12</f>
        <v>11.5408333333333</v>
      </c>
      <c r="AF108" s="1">
        <f t="shared" si="115"/>
        <v>299444.984011756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28">
        <v>8.98620689655172</v>
      </c>
      <c r="E109" s="12">
        <f t="shared" si="116"/>
        <v>7.56164516129032</v>
      </c>
      <c r="F109" s="9" t="s">
        <v>109</v>
      </c>
      <c r="G109" s="6">
        <v>3</v>
      </c>
      <c r="H109" s="11">
        <f t="shared" si="102"/>
        <v>8.98620689655172</v>
      </c>
      <c r="I109" s="11">
        <f t="shared" si="103"/>
        <v>282.136206896552</v>
      </c>
      <c r="J109" s="11">
        <f t="shared" si="104"/>
        <v>0.0542357933963346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7"/>
        <v>8.66743920912439</v>
      </c>
      <c r="P109" s="11">
        <f t="shared" si="107"/>
        <v>0.47008544222136</v>
      </c>
      <c r="Q109" s="15">
        <f t="shared" si="108"/>
        <v>0.136324778244195</v>
      </c>
      <c r="R109" s="11">
        <f t="shared" si="109"/>
        <v>0.87929595</v>
      </c>
      <c r="S109" s="16">
        <f t="shared" si="110"/>
        <v>0.15503856038936</v>
      </c>
      <c r="T109" s="3">
        <v>0.27</v>
      </c>
      <c r="U109" s="17">
        <f t="shared" si="111"/>
        <v>0.0418604113051272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0.234533477916586</v>
      </c>
      <c r="AC109" s="24">
        <f t="shared" si="113"/>
        <v>11.2298333333333</v>
      </c>
      <c r="AD109" s="1">
        <f t="shared" si="114"/>
        <v>0.29</v>
      </c>
      <c r="AE109" s="25">
        <f t="shared" si="118"/>
        <v>11.5408333333333</v>
      </c>
      <c r="AF109" s="1">
        <f t="shared" si="115"/>
        <v>303959.221676518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28">
        <v>12.2347096774194</v>
      </c>
      <c r="E110" s="12">
        <f t="shared" si="116"/>
        <v>8.98620689655172</v>
      </c>
      <c r="F110" s="9" t="s">
        <v>109</v>
      </c>
      <c r="G110" s="6">
        <v>4</v>
      </c>
      <c r="H110" s="11">
        <f t="shared" si="102"/>
        <v>12.2347096774194</v>
      </c>
      <c r="I110" s="11">
        <f t="shared" si="103"/>
        <v>285.384709677419</v>
      </c>
      <c r="J110" s="11">
        <f t="shared" si="104"/>
        <v>0.0803325954788931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7"/>
        <v>11.229408766903</v>
      </c>
      <c r="P110" s="11">
        <f t="shared" si="107"/>
        <v>0.902087551938757</v>
      </c>
      <c r="Q110" s="15">
        <f t="shared" si="108"/>
        <v>0.261605390062239</v>
      </c>
      <c r="R110" s="11">
        <f t="shared" si="109"/>
        <v>0.87929595</v>
      </c>
      <c r="S110" s="16">
        <f t="shared" si="110"/>
        <v>0.297516882754025</v>
      </c>
      <c r="T110" s="3">
        <v>0.27</v>
      </c>
      <c r="U110" s="17">
        <f t="shared" si="111"/>
        <v>0.0803295583435869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0.290808033186159</v>
      </c>
      <c r="AC110" s="24">
        <f t="shared" si="113"/>
        <v>11.2298333333333</v>
      </c>
      <c r="AD110" s="1">
        <f t="shared" si="114"/>
        <v>0.29</v>
      </c>
      <c r="AE110" s="25">
        <f t="shared" si="118"/>
        <v>11.5408333333333</v>
      </c>
      <c r="AF110" s="1">
        <f t="shared" si="115"/>
        <v>376891.965316703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28">
        <v>15.3146333333333</v>
      </c>
      <c r="E111" s="12">
        <f t="shared" si="116"/>
        <v>12.2347096774194</v>
      </c>
      <c r="F111" s="9" t="s">
        <v>109</v>
      </c>
      <c r="G111" s="6">
        <v>5</v>
      </c>
      <c r="H111" s="11">
        <f t="shared" si="102"/>
        <v>15.3146333333333</v>
      </c>
      <c r="I111" s="11">
        <f t="shared" si="103"/>
        <v>288.464633333333</v>
      </c>
      <c r="J111" s="11">
        <f t="shared" si="104"/>
        <v>0.115636660444419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9.81095515421606</v>
      </c>
      <c r="O111" s="11">
        <f t="shared" si="117"/>
        <v>3.54842106074821</v>
      </c>
      <c r="P111" s="11">
        <f t="shared" si="107"/>
        <v>0.410327561315568</v>
      </c>
      <c r="Q111" s="15">
        <f t="shared" si="108"/>
        <v>0.118994992781515</v>
      </c>
      <c r="R111" s="11">
        <f t="shared" si="109"/>
        <v>0.87929595</v>
      </c>
      <c r="S111" s="16">
        <f t="shared" si="110"/>
        <v>0.135329854278886</v>
      </c>
      <c r="T111" s="3">
        <v>0.27</v>
      </c>
      <c r="U111" s="17">
        <f t="shared" si="111"/>
        <v>0.0365390606552992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0.282299539485325</v>
      </c>
      <c r="AC111" s="24">
        <f t="shared" si="113"/>
        <v>11.2298333333333</v>
      </c>
      <c r="AD111" s="1">
        <f t="shared" si="114"/>
        <v>0.29</v>
      </c>
      <c r="AE111" s="25">
        <f t="shared" si="118"/>
        <v>11.5408333333333</v>
      </c>
      <c r="AF111" s="1">
        <f t="shared" si="115"/>
        <v>365864.818378368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28">
        <v>22.1804516129032</v>
      </c>
      <c r="E112" s="12">
        <f t="shared" si="116"/>
        <v>15.3146333333333</v>
      </c>
      <c r="F112" s="9" t="s">
        <v>111</v>
      </c>
      <c r="G112" s="6">
        <v>6</v>
      </c>
      <c r="H112" s="11">
        <f t="shared" si="102"/>
        <v>22.1804516129032</v>
      </c>
      <c r="I112" s="11">
        <f t="shared" si="103"/>
        <v>295.330451612903</v>
      </c>
      <c r="J112" s="11">
        <f t="shared" si="104"/>
        <v>0.253448225722402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7"/>
        <v>6.17014849943264</v>
      </c>
      <c r="P112" s="11">
        <f t="shared" si="107"/>
        <v>1.56381318962494</v>
      </c>
      <c r="Q112" s="15">
        <f t="shared" si="108"/>
        <v>0.453505824991233</v>
      </c>
      <c r="R112" s="11">
        <f t="shared" si="109"/>
        <v>0.87929595</v>
      </c>
      <c r="S112" s="16">
        <f t="shared" si="110"/>
        <v>0.515760165836353</v>
      </c>
      <c r="T112" s="3">
        <v>0.27</v>
      </c>
      <c r="U112" s="17">
        <f t="shared" si="111"/>
        <v>0.139255244775815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0.302257294059941</v>
      </c>
      <c r="AC112" s="24">
        <f t="shared" si="113"/>
        <v>11.2298333333333</v>
      </c>
      <c r="AD112" s="1">
        <f t="shared" si="114"/>
        <v>0.29</v>
      </c>
      <c r="AE112" s="25">
        <f t="shared" si="118"/>
        <v>11.5408333333333</v>
      </c>
      <c r="AF112" s="1">
        <f t="shared" si="115"/>
        <v>391730.394588638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28">
        <v>25.4728333333333</v>
      </c>
      <c r="E113" s="12">
        <f t="shared" si="116"/>
        <v>22.1804516129032</v>
      </c>
      <c r="F113" s="9" t="s">
        <v>109</v>
      </c>
      <c r="G113" s="6">
        <v>7</v>
      </c>
      <c r="H113" s="11">
        <f t="shared" si="102"/>
        <v>25.4728333333333</v>
      </c>
      <c r="I113" s="11">
        <f t="shared" si="103"/>
        <v>298.622833333333</v>
      </c>
      <c r="J113" s="11">
        <f t="shared" si="104"/>
        <v>0.364545523707119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7"/>
        <v>7.6383903098077</v>
      </c>
      <c r="P113" s="11">
        <f t="shared" si="107"/>
        <v>2.78454099576823</v>
      </c>
      <c r="Q113" s="15">
        <f t="shared" si="108"/>
        <v>0.807516888772786</v>
      </c>
      <c r="R113" s="11">
        <f t="shared" si="109"/>
        <v>0.87929595</v>
      </c>
      <c r="S113" s="16">
        <f t="shared" si="110"/>
        <v>0.918367574390382</v>
      </c>
      <c r="T113" s="3">
        <v>0.27</v>
      </c>
      <c r="U113" s="17">
        <f t="shared" si="111"/>
        <v>0.247959245085403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0.338578481320094</v>
      </c>
      <c r="AC113" s="24">
        <f t="shared" si="113"/>
        <v>11.2298333333333</v>
      </c>
      <c r="AD113" s="1">
        <f t="shared" si="114"/>
        <v>0.29</v>
      </c>
      <c r="AE113" s="25">
        <f t="shared" si="118"/>
        <v>11.5408333333333</v>
      </c>
      <c r="AF113" s="1">
        <f t="shared" si="115"/>
        <v>438803.247078762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28">
        <v>26.8638387096774</v>
      </c>
      <c r="E114" s="12">
        <f t="shared" si="116"/>
        <v>25.4728333333333</v>
      </c>
      <c r="F114" s="9" t="s">
        <v>109</v>
      </c>
      <c r="G114" s="6">
        <v>8</v>
      </c>
      <c r="H114" s="11">
        <f t="shared" si="102"/>
        <v>26.8638387096774</v>
      </c>
      <c r="I114" s="11">
        <f t="shared" si="103"/>
        <v>300.013838709677</v>
      </c>
      <c r="J114" s="11">
        <f t="shared" si="104"/>
        <v>0.424039469928198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7"/>
        <v>7.88590431403947</v>
      </c>
      <c r="P114" s="11">
        <f t="shared" si="107"/>
        <v>3.34393468522979</v>
      </c>
      <c r="Q114" s="15">
        <f t="shared" si="108"/>
        <v>0.969741058716638</v>
      </c>
      <c r="R114" s="11">
        <f t="shared" si="109"/>
        <v>0.87929595</v>
      </c>
      <c r="S114" s="16">
        <f t="shared" si="110"/>
        <v>1.10286082713862</v>
      </c>
      <c r="T114" s="3">
        <v>0.27</v>
      </c>
      <c r="U114" s="17">
        <f t="shared" si="111"/>
        <v>0.297772423327427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0.348257181852519</v>
      </c>
      <c r="AC114" s="24">
        <f t="shared" si="113"/>
        <v>11.2298333333333</v>
      </c>
      <c r="AD114" s="1">
        <f t="shared" si="114"/>
        <v>0.29</v>
      </c>
      <c r="AE114" s="25">
        <f t="shared" si="118"/>
        <v>11.5408333333333</v>
      </c>
      <c r="AF114" s="1">
        <f t="shared" si="115"/>
        <v>451347.001202096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28">
        <v>30.0043225806452</v>
      </c>
      <c r="E115" s="12">
        <f t="shared" si="116"/>
        <v>26.8638387096774</v>
      </c>
      <c r="F115" s="9" t="s">
        <v>109</v>
      </c>
      <c r="G115" s="6">
        <v>9</v>
      </c>
      <c r="H115" s="11">
        <f t="shared" si="102"/>
        <v>30.0043225806452</v>
      </c>
      <c r="I115" s="11">
        <f t="shared" si="103"/>
        <v>303.154322580645</v>
      </c>
      <c r="J115" s="11">
        <f t="shared" si="104"/>
        <v>0.593498062014287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7"/>
        <v>7.57402462880969</v>
      </c>
      <c r="P115" s="11">
        <f t="shared" si="107"/>
        <v>4.49516893884703</v>
      </c>
      <c r="Q115" s="15">
        <f t="shared" si="108"/>
        <v>1.30359899226564</v>
      </c>
      <c r="R115" s="11">
        <f t="shared" si="109"/>
        <v>0.87929595</v>
      </c>
      <c r="S115" s="16">
        <f t="shared" si="110"/>
        <v>1.48254861433814</v>
      </c>
      <c r="T115" s="3">
        <v>0.27</v>
      </c>
      <c r="U115" s="17">
        <f t="shared" si="111"/>
        <v>0.400288125871297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0.368175982856793</v>
      </c>
      <c r="AC115" s="24">
        <f t="shared" si="113"/>
        <v>11.2298333333333</v>
      </c>
      <c r="AD115" s="1">
        <f t="shared" si="114"/>
        <v>0.29</v>
      </c>
      <c r="AE115" s="25">
        <f t="shared" si="118"/>
        <v>11.5408333333333</v>
      </c>
      <c r="AF115" s="1">
        <f t="shared" si="115"/>
        <v>477162.092948367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28">
        <v>24.0912333333333</v>
      </c>
      <c r="E116" s="12">
        <f t="shared" si="116"/>
        <v>30.0043225806452</v>
      </c>
      <c r="F116" s="9" t="s">
        <v>109</v>
      </c>
      <c r="G116" s="6">
        <v>10</v>
      </c>
      <c r="H116" s="11">
        <f t="shared" si="102"/>
        <v>24.0912333333333</v>
      </c>
      <c r="I116" s="11">
        <f t="shared" si="103"/>
        <v>297.241233333333</v>
      </c>
      <c r="J116" s="11">
        <f t="shared" si="104"/>
        <v>0.313280175326362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7"/>
        <v>6.11091068996266</v>
      </c>
      <c r="P116" s="11">
        <f t="shared" si="107"/>
        <v>1.91442717235525</v>
      </c>
      <c r="Q116" s="15">
        <f t="shared" si="108"/>
        <v>0.555183879983021</v>
      </c>
      <c r="R116" s="11">
        <f t="shared" si="109"/>
        <v>0.87929595</v>
      </c>
      <c r="S116" s="16">
        <f t="shared" si="110"/>
        <v>0.631395925323005</v>
      </c>
      <c r="T116" s="3">
        <v>0.27</v>
      </c>
      <c r="U116" s="17">
        <f t="shared" si="111"/>
        <v>0.170476899837211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12"/>
        <v>0.32352366163837</v>
      </c>
      <c r="AC116" s="24">
        <f t="shared" si="113"/>
        <v>11.2298333333333</v>
      </c>
      <c r="AD116" s="1">
        <f t="shared" si="114"/>
        <v>0.29</v>
      </c>
      <c r="AE116" s="25">
        <f t="shared" si="118"/>
        <v>11.5408333333333</v>
      </c>
      <c r="AF116" s="1">
        <f t="shared" si="115"/>
        <v>419291.954645856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28">
        <v>19.1155161290323</v>
      </c>
      <c r="E117" s="12">
        <f t="shared" si="116"/>
        <v>24.0912333333333</v>
      </c>
      <c r="F117" s="9" t="s">
        <v>109</v>
      </c>
      <c r="G117" s="6">
        <v>11</v>
      </c>
      <c r="H117" s="11">
        <f t="shared" si="102"/>
        <v>19.1155161290323</v>
      </c>
      <c r="I117" s="11">
        <f t="shared" si="103"/>
        <v>292.265516129032</v>
      </c>
      <c r="J117" s="11">
        <f t="shared" si="104"/>
        <v>0.179364175076636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3.98665934172705</v>
      </c>
      <c r="O117" s="11">
        <f t="shared" si="117"/>
        <v>3.24187917588037</v>
      </c>
      <c r="P117" s="11">
        <f t="shared" si="107"/>
        <v>0.581476984079907</v>
      </c>
      <c r="Q117" s="15">
        <f t="shared" si="108"/>
        <v>0.168628325383173</v>
      </c>
      <c r="R117" s="11">
        <f t="shared" si="109"/>
        <v>0.87929595</v>
      </c>
      <c r="S117" s="16">
        <f t="shared" si="110"/>
        <v>0.191776529146044</v>
      </c>
      <c r="T117" s="3">
        <v>0.27</v>
      </c>
      <c r="U117" s="17">
        <f t="shared" si="111"/>
        <v>0.0517796628694318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0.236460788495531</v>
      </c>
      <c r="AC117" s="24">
        <f t="shared" si="113"/>
        <v>11.2298333333333</v>
      </c>
      <c r="AD117" s="1">
        <f t="shared" si="114"/>
        <v>0.29</v>
      </c>
      <c r="AE117" s="25">
        <f t="shared" si="118"/>
        <v>11.5408333333333</v>
      </c>
      <c r="AF117" s="1">
        <f t="shared" si="115"/>
        <v>306457.047695681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28">
        <v>15.4029666666667</v>
      </c>
      <c r="E118" s="12">
        <f t="shared" si="116"/>
        <v>19.1155161290323</v>
      </c>
      <c r="F118" s="9" t="s">
        <v>111</v>
      </c>
      <c r="G118" s="6">
        <v>12</v>
      </c>
      <c r="H118" s="11">
        <f t="shared" si="102"/>
        <v>15.4029666666667</v>
      </c>
      <c r="I118" s="11">
        <f t="shared" si="103"/>
        <v>288.552966666667</v>
      </c>
      <c r="J118" s="11">
        <f t="shared" si="104"/>
        <v>0.116837717113274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7"/>
        <v>5.69245719180046</v>
      </c>
      <c r="P118" s="11">
        <f t="shared" si="107"/>
        <v>0.665093703055003</v>
      </c>
      <c r="Q118" s="15">
        <f t="shared" si="108"/>
        <v>0.192877173885951</v>
      </c>
      <c r="R118" s="11">
        <f t="shared" si="109"/>
        <v>0.87929595</v>
      </c>
      <c r="S118" s="16">
        <f t="shared" si="110"/>
        <v>0.219354102433829</v>
      </c>
      <c r="T118" s="3">
        <v>0.27</v>
      </c>
      <c r="U118" s="17">
        <f t="shared" si="111"/>
        <v>0.0592256076571338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0.237907535567781</v>
      </c>
      <c r="AC118" s="24">
        <f t="shared" si="113"/>
        <v>11.2298333333333</v>
      </c>
      <c r="AD118" s="1">
        <f t="shared" si="114"/>
        <v>0.29</v>
      </c>
      <c r="AE118" s="25">
        <f t="shared" si="118"/>
        <v>11.5408333333333</v>
      </c>
      <c r="AF118" s="1">
        <f t="shared" si="115"/>
        <v>308332.055553623</v>
      </c>
      <c r="AG118" s="1">
        <f>SUM(AF107:AF118)</f>
        <v>4436289.67991692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28">
        <v>7.23412903225806</v>
      </c>
      <c r="E119" s="12">
        <f t="shared" si="116"/>
        <v>15.4029666666667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8.76</v>
      </c>
      <c r="E123" s="9"/>
      <c r="F123" s="9"/>
      <c r="G123" s="6">
        <v>1</v>
      </c>
      <c r="H123" s="11">
        <f t="shared" ref="H123:H134" si="119">E124</f>
        <v>8.76</v>
      </c>
      <c r="I123" s="11">
        <f t="shared" ref="I123:I134" si="120">H123+273.15</f>
        <v>281.91</v>
      </c>
      <c r="J123" s="11">
        <f t="shared" ref="J123:J134" si="121">EXP(($C$18*(I123-$C$16))/($C$19*I123*$C$16))</f>
        <v>0.0527545072478228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0.0274967042677102</v>
      </c>
      <c r="Q123" s="15">
        <f t="shared" ref="Q123:Q134" si="125">P123*$B$125</f>
        <v>0.00714914310960465</v>
      </c>
      <c r="R123" s="11">
        <f t="shared" ref="R123:R134" si="126">L123*$B$125</f>
        <v>0.1355172</v>
      </c>
      <c r="S123" s="16">
        <f t="shared" ref="S123:S134" si="127">Q123/R123</f>
        <v>0.0527545072478228</v>
      </c>
      <c r="T123" s="3">
        <v>0.01</v>
      </c>
      <c r="U123" s="17">
        <f t="shared" ref="U123:U134" si="128">S123*T123</f>
        <v>0.000527545072478228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0.00601754507247823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28">
        <v>7.56164516129032</v>
      </c>
      <c r="E124" s="12">
        <f t="shared" ref="E124:E135" si="136">D123</f>
        <v>8.76</v>
      </c>
      <c r="F124" s="9" t="s">
        <v>109</v>
      </c>
      <c r="G124" s="6">
        <v>2</v>
      </c>
      <c r="H124" s="11">
        <f t="shared" si="119"/>
        <v>7.56164516129032</v>
      </c>
      <c r="I124" s="11">
        <f t="shared" si="120"/>
        <v>280.71164516129</v>
      </c>
      <c r="J124" s="11">
        <f t="shared" si="121"/>
        <v>0.0455223827478558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1.01494329573229</v>
      </c>
      <c r="P124" s="11">
        <f t="shared" si="124"/>
        <v>0.0462026371756955</v>
      </c>
      <c r="Q124" s="15">
        <f t="shared" si="125"/>
        <v>0.0120126856656808</v>
      </c>
      <c r="R124" s="11">
        <f t="shared" si="126"/>
        <v>0.1355172</v>
      </c>
      <c r="S124" s="16">
        <f t="shared" si="127"/>
        <v>0.0886432546251017</v>
      </c>
      <c r="T124" s="3">
        <v>0.01</v>
      </c>
      <c r="U124" s="17">
        <f t="shared" si="128"/>
        <v>0.000886432546251017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0.00637643254625102</v>
      </c>
      <c r="AU124" s="24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28">
        <v>8.98620689655172</v>
      </c>
      <c r="E125" s="12">
        <f t="shared" si="136"/>
        <v>7.56164516129032</v>
      </c>
      <c r="F125" s="9" t="s">
        <v>109</v>
      </c>
      <c r="G125" s="6">
        <v>3</v>
      </c>
      <c r="H125" s="11">
        <f t="shared" si="119"/>
        <v>8.98620689655172</v>
      </c>
      <c r="I125" s="11">
        <f t="shared" si="120"/>
        <v>282.136206896552</v>
      </c>
      <c r="J125" s="11">
        <f t="shared" si="121"/>
        <v>0.0542357933963346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1.48996065855659</v>
      </c>
      <c r="P125" s="11">
        <f t="shared" si="124"/>
        <v>0.0808091984461421</v>
      </c>
      <c r="Q125" s="15">
        <f t="shared" si="125"/>
        <v>0.021010391595997</v>
      </c>
      <c r="R125" s="11">
        <f t="shared" si="126"/>
        <v>0.1355172</v>
      </c>
      <c r="S125" s="16">
        <f t="shared" si="127"/>
        <v>0.15503856038936</v>
      </c>
      <c r="T125" s="3">
        <v>0.01</v>
      </c>
      <c r="U125" s="17">
        <f t="shared" si="128"/>
        <v>0.0015503856038936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0.0070403856038936</v>
      </c>
      <c r="AU125" s="24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28">
        <v>12.2347096774194</v>
      </c>
      <c r="E126" s="12">
        <f t="shared" si="136"/>
        <v>8.98620689655172</v>
      </c>
      <c r="F126" s="9" t="s">
        <v>109</v>
      </c>
      <c r="G126" s="6">
        <v>4</v>
      </c>
      <c r="H126" s="11">
        <f t="shared" si="119"/>
        <v>12.2347096774194</v>
      </c>
      <c r="I126" s="11">
        <f t="shared" si="120"/>
        <v>285.384709677419</v>
      </c>
      <c r="J126" s="11">
        <f t="shared" si="121"/>
        <v>0.0803325954788931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1.93037146011045</v>
      </c>
      <c r="P126" s="11">
        <f t="shared" si="124"/>
        <v>0.155071749629053</v>
      </c>
      <c r="Q126" s="15">
        <f t="shared" si="125"/>
        <v>0.0403186549035538</v>
      </c>
      <c r="R126" s="11">
        <f t="shared" si="126"/>
        <v>0.1355172</v>
      </c>
      <c r="S126" s="16">
        <f t="shared" si="127"/>
        <v>0.297516882754026</v>
      </c>
      <c r="T126" s="3">
        <v>0.01</v>
      </c>
      <c r="U126" s="17">
        <f t="shared" si="128"/>
        <v>0.00297516882754026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0.00846516882754026</v>
      </c>
      <c r="AU126" s="24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28">
        <v>15.3146333333333</v>
      </c>
      <c r="E127" s="12">
        <f t="shared" si="136"/>
        <v>12.2347096774194</v>
      </c>
      <c r="F127" s="9" t="s">
        <v>109</v>
      </c>
      <c r="G127" s="6">
        <v>5</v>
      </c>
      <c r="H127" s="11">
        <f t="shared" si="119"/>
        <v>15.3146333333333</v>
      </c>
      <c r="I127" s="11">
        <f t="shared" si="120"/>
        <v>288.464633333333</v>
      </c>
      <c r="J127" s="11">
        <f t="shared" si="121"/>
        <v>0.115636660444419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1.68653472495733</v>
      </c>
      <c r="O127" s="11">
        <f t="shared" si="137"/>
        <v>0.60998498552407</v>
      </c>
      <c r="P127" s="11">
        <f t="shared" si="124"/>
        <v>0.070536626647241</v>
      </c>
      <c r="Q127" s="15">
        <f t="shared" si="125"/>
        <v>0.0183395229282827</v>
      </c>
      <c r="R127" s="11">
        <f t="shared" si="126"/>
        <v>0.1355172</v>
      </c>
      <c r="S127" s="16">
        <f t="shared" si="127"/>
        <v>0.135329854278886</v>
      </c>
      <c r="T127" s="3">
        <v>0.01</v>
      </c>
      <c r="U127" s="17">
        <f t="shared" si="128"/>
        <v>0.00135329854278886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0.0113032985427889</v>
      </c>
      <c r="AU127" s="24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28">
        <v>22.1804516129032</v>
      </c>
      <c r="E128" s="12">
        <f t="shared" si="136"/>
        <v>15.3146333333333</v>
      </c>
      <c r="F128" s="9" t="s">
        <v>111</v>
      </c>
      <c r="G128" s="6">
        <v>6</v>
      </c>
      <c r="H128" s="11">
        <f t="shared" si="119"/>
        <v>22.1804516129032</v>
      </c>
      <c r="I128" s="11">
        <f t="shared" si="120"/>
        <v>295.330451612903</v>
      </c>
      <c r="J128" s="11">
        <f t="shared" si="121"/>
        <v>0.253448225722402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1.06066835887683</v>
      </c>
      <c r="P128" s="11">
        <f t="shared" si="124"/>
        <v>0.268824513637224</v>
      </c>
      <c r="Q128" s="15">
        <f t="shared" si="125"/>
        <v>0.0698943735456782</v>
      </c>
      <c r="R128" s="11">
        <f t="shared" si="126"/>
        <v>0.1355172</v>
      </c>
      <c r="S128" s="16">
        <f t="shared" si="127"/>
        <v>0.515760165836353</v>
      </c>
      <c r="T128" s="3">
        <v>0.01</v>
      </c>
      <c r="U128" s="17">
        <f t="shared" si="128"/>
        <v>0.00515760165836353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0.0151076016583635</v>
      </c>
      <c r="AU128" s="24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28">
        <v>25.4728333333333</v>
      </c>
      <c r="E129" s="12">
        <f t="shared" si="136"/>
        <v>22.1804516129032</v>
      </c>
      <c r="F129" s="9" t="s">
        <v>109</v>
      </c>
      <c r="G129" s="6">
        <v>7</v>
      </c>
      <c r="H129" s="11">
        <f t="shared" si="119"/>
        <v>25.4728333333333</v>
      </c>
      <c r="I129" s="11">
        <f t="shared" si="120"/>
        <v>298.622833333333</v>
      </c>
      <c r="J129" s="11">
        <f t="shared" si="121"/>
        <v>0.364545523707119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1.31306384523961</v>
      </c>
      <c r="P129" s="11">
        <f t="shared" si="124"/>
        <v>0.478671547123755</v>
      </c>
      <c r="Q129" s="15">
        <f t="shared" si="125"/>
        <v>0.124454602252176</v>
      </c>
      <c r="R129" s="11">
        <f t="shared" si="126"/>
        <v>0.1355172</v>
      </c>
      <c r="S129" s="16">
        <f t="shared" si="127"/>
        <v>0.918367574390382</v>
      </c>
      <c r="T129" s="3">
        <v>0.01</v>
      </c>
      <c r="U129" s="17">
        <f t="shared" si="128"/>
        <v>0.00918367574390382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0.0191336757439038</v>
      </c>
      <c r="AU129" s="24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28">
        <v>26.8638387096774</v>
      </c>
      <c r="E130" s="12">
        <f t="shared" si="136"/>
        <v>25.4728333333333</v>
      </c>
      <c r="F130" s="9" t="s">
        <v>109</v>
      </c>
      <c r="G130" s="6">
        <v>8</v>
      </c>
      <c r="H130" s="11">
        <f t="shared" si="119"/>
        <v>26.8638387096774</v>
      </c>
      <c r="I130" s="11">
        <f t="shared" si="120"/>
        <v>300.013838709677</v>
      </c>
      <c r="J130" s="11">
        <f t="shared" si="121"/>
        <v>0.424039469928198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1.35561229811585</v>
      </c>
      <c r="P130" s="11">
        <f t="shared" si="124"/>
        <v>0.574833120321191</v>
      </c>
      <c r="Q130" s="15">
        <f t="shared" si="125"/>
        <v>0.14945661128351</v>
      </c>
      <c r="R130" s="11">
        <f t="shared" si="126"/>
        <v>0.1355172</v>
      </c>
      <c r="S130" s="16">
        <f t="shared" si="127"/>
        <v>1.10286082713862</v>
      </c>
      <c r="T130" s="3">
        <v>0.01</v>
      </c>
      <c r="U130" s="17">
        <f t="shared" si="128"/>
        <v>0.0110286082713862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0.0209786082713862</v>
      </c>
      <c r="AU130" s="24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28">
        <v>30.0043225806452</v>
      </c>
      <c r="E131" s="12">
        <f t="shared" si="136"/>
        <v>26.8638387096774</v>
      </c>
      <c r="F131" s="9" t="s">
        <v>109</v>
      </c>
      <c r="G131" s="6">
        <v>9</v>
      </c>
      <c r="H131" s="11">
        <f t="shared" si="119"/>
        <v>30.0043225806452</v>
      </c>
      <c r="I131" s="11">
        <f t="shared" si="120"/>
        <v>303.154322580645</v>
      </c>
      <c r="J131" s="11">
        <f t="shared" si="121"/>
        <v>0.593498062014287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1.30199917779466</v>
      </c>
      <c r="P131" s="11">
        <f t="shared" si="124"/>
        <v>0.772733988765325</v>
      </c>
      <c r="Q131" s="15">
        <f t="shared" si="125"/>
        <v>0.200910837078984</v>
      </c>
      <c r="R131" s="11">
        <f t="shared" si="126"/>
        <v>0.1355172</v>
      </c>
      <c r="S131" s="16">
        <f t="shared" si="127"/>
        <v>1.48254861433814</v>
      </c>
      <c r="T131" s="3">
        <v>0.01</v>
      </c>
      <c r="U131" s="17">
        <f t="shared" si="128"/>
        <v>0.0148254861433814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0.0247754861433814</v>
      </c>
      <c r="AU131" s="24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28">
        <v>24.0912333333333</v>
      </c>
      <c r="E132" s="12">
        <f t="shared" si="136"/>
        <v>30.0043225806452</v>
      </c>
      <c r="F132" s="9" t="s">
        <v>109</v>
      </c>
      <c r="G132" s="6">
        <v>10</v>
      </c>
      <c r="H132" s="11">
        <f t="shared" si="119"/>
        <v>24.0912333333333</v>
      </c>
      <c r="I132" s="11">
        <f t="shared" si="120"/>
        <v>297.241233333333</v>
      </c>
      <c r="J132" s="11">
        <f t="shared" si="121"/>
        <v>0.313280175326362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1.05048518902933</v>
      </c>
      <c r="P132" s="11">
        <f t="shared" si="124"/>
        <v>0.329096184196857</v>
      </c>
      <c r="Q132" s="15">
        <f t="shared" si="125"/>
        <v>0.0855650078911828</v>
      </c>
      <c r="R132" s="11">
        <f t="shared" si="126"/>
        <v>0.1355172</v>
      </c>
      <c r="S132" s="16">
        <f t="shared" si="127"/>
        <v>0.631395925323005</v>
      </c>
      <c r="T132" s="3">
        <v>0.01</v>
      </c>
      <c r="U132" s="17">
        <f t="shared" si="128"/>
        <v>0.00631395925323005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0.0162639592532301</v>
      </c>
      <c r="AU132" s="24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28">
        <v>19.1155161290323</v>
      </c>
      <c r="E133" s="12">
        <f t="shared" si="136"/>
        <v>24.0912333333333</v>
      </c>
      <c r="F133" s="9" t="s">
        <v>109</v>
      </c>
      <c r="G133" s="6">
        <v>11</v>
      </c>
      <c r="H133" s="11">
        <f t="shared" si="119"/>
        <v>19.1155161290323</v>
      </c>
      <c r="I133" s="11">
        <f t="shared" si="120"/>
        <v>292.265516129032</v>
      </c>
      <c r="J133" s="11">
        <f t="shared" si="121"/>
        <v>0.179364175076636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0.685319554590854</v>
      </c>
      <c r="O133" s="11">
        <f t="shared" si="137"/>
        <v>0.557289450241624</v>
      </c>
      <c r="P133" s="11">
        <f t="shared" si="124"/>
        <v>0.0999577625215009</v>
      </c>
      <c r="Q133" s="15">
        <f t="shared" si="125"/>
        <v>0.0259890182555902</v>
      </c>
      <c r="R133" s="11">
        <f t="shared" si="126"/>
        <v>0.1355172</v>
      </c>
      <c r="S133" s="16">
        <f t="shared" si="127"/>
        <v>0.191776529146044</v>
      </c>
      <c r="T133" s="3">
        <v>0.01</v>
      </c>
      <c r="U133" s="17">
        <f t="shared" si="128"/>
        <v>0.00191776529146044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0.00740776529146044</v>
      </c>
      <c r="AU133" s="24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28">
        <v>15.4029666666667</v>
      </c>
      <c r="E134" s="12">
        <f t="shared" si="136"/>
        <v>19.1155161290323</v>
      </c>
      <c r="F134" s="9" t="s">
        <v>111</v>
      </c>
      <c r="G134" s="6">
        <v>12</v>
      </c>
      <c r="H134" s="11">
        <f t="shared" si="119"/>
        <v>15.4029666666667</v>
      </c>
      <c r="I134" s="11">
        <f t="shared" si="120"/>
        <v>288.552966666667</v>
      </c>
      <c r="J134" s="11">
        <f t="shared" si="121"/>
        <v>0.116837717113274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0.978551687720123</v>
      </c>
      <c r="P134" s="11">
        <f t="shared" si="124"/>
        <v>0.11433174527056</v>
      </c>
      <c r="Q134" s="15">
        <f t="shared" si="125"/>
        <v>0.0297262537703457</v>
      </c>
      <c r="R134" s="11">
        <f t="shared" si="126"/>
        <v>0.1355172</v>
      </c>
      <c r="S134" s="16">
        <f t="shared" si="127"/>
        <v>0.219354102433829</v>
      </c>
      <c r="T134" s="3">
        <v>0.01</v>
      </c>
      <c r="U134" s="17">
        <f t="shared" si="128"/>
        <v>0.00219354102433829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0.00768354102433829</v>
      </c>
      <c r="AU134" s="24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28">
        <v>7.23412903225806</v>
      </c>
      <c r="E135" s="12">
        <f t="shared" si="136"/>
        <v>15.4029666666667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8.76</v>
      </c>
      <c r="E139" s="9"/>
      <c r="F139" s="9"/>
      <c r="G139" s="6">
        <v>1</v>
      </c>
      <c r="H139" s="11">
        <f t="shared" ref="H139:H150" si="138">E140</f>
        <v>8.76</v>
      </c>
      <c r="I139" s="11">
        <f t="shared" ref="I139:I150" si="139">H139+273.15</f>
        <v>281.91</v>
      </c>
      <c r="J139" s="11">
        <f t="shared" ref="J139:J150" si="140">EXP(($C$18*(I139-$C$16))/($C$19*I139*$C$16))</f>
        <v>0.0527545072478228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0.0150192082134551</v>
      </c>
      <c r="Q139" s="15">
        <f t="shared" ref="Q139:Q150" si="144">P139*$B$125</f>
        <v>0.00390499413549834</v>
      </c>
      <c r="R139" s="11">
        <f t="shared" ref="R139:R150" si="145">L139*$B$125</f>
        <v>0.074022</v>
      </c>
      <c r="S139" s="16">
        <f t="shared" ref="S139:S150" si="146">Q139/R139</f>
        <v>0.0527545072478228</v>
      </c>
      <c r="T139" s="3">
        <v>0.01</v>
      </c>
      <c r="U139" s="17">
        <f t="shared" ref="U139:U150" si="147">S139*T139</f>
        <v>0.000527545072478228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0.00601754507247823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28">
        <v>7.56164516129032</v>
      </c>
      <c r="E140" s="12">
        <f t="shared" ref="E140:E151" si="157">D139</f>
        <v>8.76</v>
      </c>
      <c r="F140" s="9" t="s">
        <v>109</v>
      </c>
      <c r="G140" s="6">
        <v>2</v>
      </c>
      <c r="H140" s="11">
        <f t="shared" si="138"/>
        <v>7.56164516129032</v>
      </c>
      <c r="I140" s="11">
        <f t="shared" si="139"/>
        <v>280.71164516129</v>
      </c>
      <c r="J140" s="11">
        <f t="shared" si="140"/>
        <v>0.0455223827478558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0.554380791786545</v>
      </c>
      <c r="P140" s="11">
        <f t="shared" si="143"/>
        <v>0.0252367345917665</v>
      </c>
      <c r="Q140" s="15">
        <f t="shared" si="144"/>
        <v>0.00656155099385928</v>
      </c>
      <c r="R140" s="11">
        <f t="shared" si="145"/>
        <v>0.074022</v>
      </c>
      <c r="S140" s="16">
        <f t="shared" si="146"/>
        <v>0.0886432546251017</v>
      </c>
      <c r="T140" s="3">
        <v>0.01</v>
      </c>
      <c r="U140" s="17">
        <f t="shared" si="147"/>
        <v>0.000886432546251017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0.00637643254625102</v>
      </c>
      <c r="AU140" s="24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28">
        <v>8.98620689655172</v>
      </c>
      <c r="E141" s="12">
        <f t="shared" si="157"/>
        <v>7.56164516129032</v>
      </c>
      <c r="F141" s="9" t="s">
        <v>109</v>
      </c>
      <c r="G141" s="6">
        <v>3</v>
      </c>
      <c r="H141" s="11">
        <f t="shared" si="138"/>
        <v>8.98620689655172</v>
      </c>
      <c r="I141" s="11">
        <f t="shared" si="139"/>
        <v>282.136206896552</v>
      </c>
      <c r="J141" s="11">
        <f t="shared" si="140"/>
        <v>0.0542357933963346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0.813844057194778</v>
      </c>
      <c r="P141" s="11">
        <f t="shared" si="143"/>
        <v>0.0441394781428507</v>
      </c>
      <c r="Q141" s="15">
        <f t="shared" si="144"/>
        <v>0.0114762643171412</v>
      </c>
      <c r="R141" s="11">
        <f t="shared" si="145"/>
        <v>0.074022</v>
      </c>
      <c r="S141" s="16">
        <f t="shared" si="146"/>
        <v>0.15503856038936</v>
      </c>
      <c r="T141" s="3">
        <v>0.01</v>
      </c>
      <c r="U141" s="17">
        <f t="shared" si="147"/>
        <v>0.0015503856038936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0.0070403856038936</v>
      </c>
      <c r="AU141" s="24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28">
        <v>12.2347096774194</v>
      </c>
      <c r="E142" s="12">
        <f t="shared" si="157"/>
        <v>8.98620689655172</v>
      </c>
      <c r="F142" s="9" t="s">
        <v>109</v>
      </c>
      <c r="G142" s="6">
        <v>4</v>
      </c>
      <c r="H142" s="11">
        <f t="shared" si="138"/>
        <v>12.2347096774194</v>
      </c>
      <c r="I142" s="11">
        <f t="shared" si="139"/>
        <v>285.384709677419</v>
      </c>
      <c r="J142" s="11">
        <f t="shared" si="140"/>
        <v>0.0803325954788931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1.05440457905193</v>
      </c>
      <c r="P142" s="11">
        <f t="shared" si="143"/>
        <v>0.0847030565200711</v>
      </c>
      <c r="Q142" s="15">
        <f t="shared" si="144"/>
        <v>0.0220227946952185</v>
      </c>
      <c r="R142" s="11">
        <f t="shared" si="145"/>
        <v>0.074022</v>
      </c>
      <c r="S142" s="16">
        <f t="shared" si="146"/>
        <v>0.297516882754025</v>
      </c>
      <c r="T142" s="3">
        <v>0.01</v>
      </c>
      <c r="U142" s="17">
        <f t="shared" si="147"/>
        <v>0.00297516882754025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0.00846516882754025</v>
      </c>
      <c r="AU142" s="24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28">
        <v>15.3146333333333</v>
      </c>
      <c r="E143" s="12">
        <f t="shared" si="157"/>
        <v>12.2347096774194</v>
      </c>
      <c r="F143" s="9" t="s">
        <v>109</v>
      </c>
      <c r="G143" s="6">
        <v>5</v>
      </c>
      <c r="H143" s="11">
        <f t="shared" si="138"/>
        <v>15.3146333333333</v>
      </c>
      <c r="I143" s="11">
        <f t="shared" si="139"/>
        <v>288.464633333333</v>
      </c>
      <c r="J143" s="11">
        <f t="shared" si="140"/>
        <v>0.115636660444419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0.921216446405264</v>
      </c>
      <c r="O143" s="11">
        <f t="shared" si="158"/>
        <v>0.333185076126593</v>
      </c>
      <c r="P143" s="11">
        <f t="shared" si="143"/>
        <v>0.0385284095131988</v>
      </c>
      <c r="Q143" s="15">
        <f t="shared" si="144"/>
        <v>0.0100173864734317</v>
      </c>
      <c r="R143" s="11">
        <f t="shared" si="145"/>
        <v>0.074022</v>
      </c>
      <c r="S143" s="16">
        <f t="shared" si="146"/>
        <v>0.135329854278886</v>
      </c>
      <c r="T143" s="3">
        <v>0.01</v>
      </c>
      <c r="U143" s="17">
        <f t="shared" si="147"/>
        <v>0.00135329854278886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0.0113032985427889</v>
      </c>
      <c r="AU143" s="24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28">
        <v>22.1804516129032</v>
      </c>
      <c r="E144" s="12">
        <f t="shared" si="157"/>
        <v>15.3146333333333</v>
      </c>
      <c r="F144" s="9" t="s">
        <v>111</v>
      </c>
      <c r="G144" s="6">
        <v>6</v>
      </c>
      <c r="H144" s="11">
        <f t="shared" si="138"/>
        <v>22.1804516129032</v>
      </c>
      <c r="I144" s="11">
        <f t="shared" si="139"/>
        <v>295.330451612903</v>
      </c>
      <c r="J144" s="11">
        <f t="shared" si="140"/>
        <v>0.253448225722402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0.579356666613394</v>
      </c>
      <c r="P144" s="11">
        <f t="shared" si="143"/>
        <v>0.14683691921361</v>
      </c>
      <c r="Q144" s="15">
        <f t="shared" si="144"/>
        <v>0.0381775989955385</v>
      </c>
      <c r="R144" s="11">
        <f t="shared" si="145"/>
        <v>0.074022</v>
      </c>
      <c r="S144" s="16">
        <f t="shared" si="146"/>
        <v>0.515760165836353</v>
      </c>
      <c r="T144" s="3">
        <v>0.01</v>
      </c>
      <c r="U144" s="17">
        <f t="shared" si="147"/>
        <v>0.00515760165836353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0.0151076016583635</v>
      </c>
      <c r="AU144" s="24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28">
        <v>25.4728333333333</v>
      </c>
      <c r="E145" s="12">
        <f t="shared" si="157"/>
        <v>22.1804516129032</v>
      </c>
      <c r="F145" s="9" t="s">
        <v>109</v>
      </c>
      <c r="G145" s="6">
        <v>7</v>
      </c>
      <c r="H145" s="11">
        <f t="shared" si="138"/>
        <v>25.4728333333333</v>
      </c>
      <c r="I145" s="11">
        <f t="shared" si="139"/>
        <v>298.622833333333</v>
      </c>
      <c r="J145" s="11">
        <f t="shared" si="140"/>
        <v>0.364545523707119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0.717219747399784</v>
      </c>
      <c r="P145" s="11">
        <f t="shared" si="143"/>
        <v>0.261459248428942</v>
      </c>
      <c r="Q145" s="15">
        <f t="shared" si="144"/>
        <v>0.0679794045915248</v>
      </c>
      <c r="R145" s="11">
        <f t="shared" si="145"/>
        <v>0.074022</v>
      </c>
      <c r="S145" s="16">
        <f t="shared" si="146"/>
        <v>0.918367574390382</v>
      </c>
      <c r="T145" s="3">
        <v>0.01</v>
      </c>
      <c r="U145" s="17">
        <f t="shared" si="147"/>
        <v>0.00918367574390382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0.0191336757439038</v>
      </c>
      <c r="AU145" s="24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28">
        <v>26.8638387096774</v>
      </c>
      <c r="E146" s="12">
        <f t="shared" si="157"/>
        <v>25.4728333333333</v>
      </c>
      <c r="F146" s="9" t="s">
        <v>109</v>
      </c>
      <c r="G146" s="6">
        <v>8</v>
      </c>
      <c r="H146" s="11">
        <f t="shared" si="138"/>
        <v>26.8638387096774</v>
      </c>
      <c r="I146" s="11">
        <f t="shared" si="139"/>
        <v>300.013838709677</v>
      </c>
      <c r="J146" s="11">
        <f t="shared" si="140"/>
        <v>0.424039469928198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0.740460498970843</v>
      </c>
      <c r="P146" s="11">
        <f t="shared" si="143"/>
        <v>0.313984477486365</v>
      </c>
      <c r="Q146" s="15">
        <f t="shared" si="144"/>
        <v>0.0816359641464549</v>
      </c>
      <c r="R146" s="11">
        <f t="shared" si="145"/>
        <v>0.074022</v>
      </c>
      <c r="S146" s="16">
        <f t="shared" si="146"/>
        <v>1.10286082713862</v>
      </c>
      <c r="T146" s="3">
        <v>0.01</v>
      </c>
      <c r="U146" s="17">
        <f t="shared" si="147"/>
        <v>0.0110286082713862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0.0209786082713862</v>
      </c>
      <c r="AU146" s="24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28">
        <v>30.0043225806452</v>
      </c>
      <c r="E147" s="12">
        <f t="shared" si="157"/>
        <v>26.8638387096774</v>
      </c>
      <c r="F147" s="9" t="s">
        <v>109</v>
      </c>
      <c r="G147" s="6">
        <v>9</v>
      </c>
      <c r="H147" s="11">
        <f t="shared" si="138"/>
        <v>30.0043225806452</v>
      </c>
      <c r="I147" s="11">
        <f t="shared" si="139"/>
        <v>303.154322580645</v>
      </c>
      <c r="J147" s="11">
        <f t="shared" si="140"/>
        <v>0.593498062014287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0.711176021484478</v>
      </c>
      <c r="P147" s="11">
        <f t="shared" si="143"/>
        <v>0.422081590502068</v>
      </c>
      <c r="Q147" s="15">
        <f t="shared" si="144"/>
        <v>0.109741213530538</v>
      </c>
      <c r="R147" s="11">
        <f t="shared" si="145"/>
        <v>0.074022</v>
      </c>
      <c r="S147" s="16">
        <f t="shared" si="146"/>
        <v>1.48254861433814</v>
      </c>
      <c r="T147" s="3">
        <v>0.01</v>
      </c>
      <c r="U147" s="17">
        <f t="shared" si="147"/>
        <v>0.0148254861433814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0.0247754861433814</v>
      </c>
      <c r="AU147" s="24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28">
        <v>24.0912333333333</v>
      </c>
      <c r="E148" s="12">
        <f t="shared" si="157"/>
        <v>30.0043225806452</v>
      </c>
      <c r="F148" s="9" t="s">
        <v>109</v>
      </c>
      <c r="G148" s="6">
        <v>10</v>
      </c>
      <c r="H148" s="11">
        <f t="shared" si="138"/>
        <v>24.0912333333333</v>
      </c>
      <c r="I148" s="11">
        <f t="shared" si="139"/>
        <v>297.241233333333</v>
      </c>
      <c r="J148" s="11">
        <f t="shared" si="140"/>
        <v>0.313280175326362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0.57379443098241</v>
      </c>
      <c r="P148" s="11">
        <f t="shared" si="143"/>
        <v>0.17975841993946</v>
      </c>
      <c r="Q148" s="15">
        <f t="shared" si="144"/>
        <v>0.0467371891842595</v>
      </c>
      <c r="R148" s="11">
        <f t="shared" si="145"/>
        <v>0.074022</v>
      </c>
      <c r="S148" s="16">
        <f t="shared" si="146"/>
        <v>0.631395925323005</v>
      </c>
      <c r="T148" s="3">
        <v>0.01</v>
      </c>
      <c r="U148" s="17">
        <f t="shared" si="147"/>
        <v>0.00631395925323006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0.0162639592532301</v>
      </c>
      <c r="AU148" s="24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28">
        <v>19.1155161290323</v>
      </c>
      <c r="E149" s="12">
        <f t="shared" si="157"/>
        <v>24.0912333333333</v>
      </c>
      <c r="F149" s="9" t="s">
        <v>109</v>
      </c>
      <c r="G149" s="6">
        <v>11</v>
      </c>
      <c r="H149" s="11">
        <f t="shared" si="138"/>
        <v>19.1155161290323</v>
      </c>
      <c r="I149" s="11">
        <f t="shared" si="139"/>
        <v>292.265516129032</v>
      </c>
      <c r="J149" s="11">
        <f t="shared" si="140"/>
        <v>0.179364175076636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0.374334210490803</v>
      </c>
      <c r="O149" s="11">
        <f t="shared" si="158"/>
        <v>0.304401800552147</v>
      </c>
      <c r="P149" s="11">
        <f t="shared" si="143"/>
        <v>0.0545987778478786</v>
      </c>
      <c r="Q149" s="15">
        <f t="shared" si="144"/>
        <v>0.0141956822404484</v>
      </c>
      <c r="R149" s="11">
        <f t="shared" si="145"/>
        <v>0.074022</v>
      </c>
      <c r="S149" s="16">
        <f t="shared" si="146"/>
        <v>0.191776529146044</v>
      </c>
      <c r="T149" s="3">
        <v>0.01</v>
      </c>
      <c r="U149" s="17">
        <f t="shared" si="147"/>
        <v>0.00191776529146044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0.00740776529146044</v>
      </c>
      <c r="AU149" s="24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28">
        <v>15.4029666666667</v>
      </c>
      <c r="E150" s="12">
        <f t="shared" si="157"/>
        <v>19.1155161290323</v>
      </c>
      <c r="F150" s="9" t="s">
        <v>111</v>
      </c>
      <c r="G150" s="6">
        <v>12</v>
      </c>
      <c r="H150" s="11">
        <f t="shared" si="138"/>
        <v>15.4029666666667</v>
      </c>
      <c r="I150" s="11">
        <f t="shared" si="139"/>
        <v>288.552966666667</v>
      </c>
      <c r="J150" s="11">
        <f t="shared" si="140"/>
        <v>0.116837717113274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0.534503022704269</v>
      </c>
      <c r="P150" s="11">
        <f t="shared" si="143"/>
        <v>0.0624501129629111</v>
      </c>
      <c r="Q150" s="15">
        <f t="shared" si="144"/>
        <v>0.0162370293703569</v>
      </c>
      <c r="R150" s="11">
        <f t="shared" si="145"/>
        <v>0.074022</v>
      </c>
      <c r="S150" s="16">
        <f t="shared" si="146"/>
        <v>0.219354102433829</v>
      </c>
      <c r="T150" s="3">
        <v>0.01</v>
      </c>
      <c r="U150" s="17">
        <f t="shared" si="147"/>
        <v>0.00219354102433829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0.00768354102433829</v>
      </c>
      <c r="AU150" s="24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28">
        <v>7.23412903225806</v>
      </c>
      <c r="E151" s="12">
        <f t="shared" si="157"/>
        <v>15.4029666666667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4:4">
      <c r="D152" s="28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topLeftCell="A133" workbookViewId="0">
      <pane xSplit="4" topLeftCell="AT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31.3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12.5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777.2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41.1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2054.14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59670101.0095166</v>
      </c>
      <c r="J16" s="7" t="s">
        <v>35</v>
      </c>
      <c r="K16" s="7">
        <f>I16/(10000*1000)</f>
        <v>5.96701010095166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33894511.1233492</v>
      </c>
      <c r="J17" s="7" t="s">
        <v>35</v>
      </c>
      <c r="K17" s="7">
        <f>I17/(10000*1000)</f>
        <v>3.38945111233492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6.07</v>
      </c>
      <c r="E29" s="9"/>
      <c r="F29" s="9"/>
      <c r="G29" s="6">
        <v>1</v>
      </c>
      <c r="H29" s="11">
        <f t="shared" ref="H29:H40" si="0">E30</f>
        <v>6.07</v>
      </c>
      <c r="I29" s="11">
        <f t="shared" ref="I29:I40" si="1">H29+273.15</f>
        <v>279.22</v>
      </c>
      <c r="J29" s="11">
        <f t="shared" ref="J29:J40" si="2">EXP(($C$18*(I29-$C$16))/($C$19*I29*$C$16))</f>
        <v>0.037822516343569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0.0375732029233376</v>
      </c>
      <c r="Q29" s="15">
        <f t="shared" ref="Q29:Q40" si="6">P29*$B$31</f>
        <v>0.00488451638003389</v>
      </c>
      <c r="R29" s="11">
        <f t="shared" ref="R29:R40" si="7">L29*$B$31</f>
        <v>0.129143083333333</v>
      </c>
      <c r="S29" s="16">
        <f t="shared" ref="S29:S40" si="8">Q29/R29</f>
        <v>0.037822516343569</v>
      </c>
      <c r="T29" s="3">
        <v>0.01</v>
      </c>
      <c r="U29" s="17">
        <f t="shared" ref="U29:U40" si="9">S29*T29</f>
        <v>0.00037822516343569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0.0222782251634357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1.04166666666667</v>
      </c>
      <c r="AU29" s="1">
        <f t="shared" ref="AU29:AU40" si="17">AT29*10000*AS29*0.67*AR29*AQ29</f>
        <v>2007.96116822524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4.71532258064516</v>
      </c>
      <c r="E30" s="12">
        <f t="shared" ref="E30:E41" si="18">D29</f>
        <v>6.07</v>
      </c>
      <c r="F30" s="9" t="s">
        <v>109</v>
      </c>
      <c r="G30" s="6">
        <v>2</v>
      </c>
      <c r="H30" s="11">
        <f t="shared" si="0"/>
        <v>4.71532258064516</v>
      </c>
      <c r="I30" s="11">
        <f t="shared" si="1"/>
        <v>277.865322580645</v>
      </c>
      <c r="J30" s="11">
        <f t="shared" si="2"/>
        <v>0.0319092532417593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1.94924346374333</v>
      </c>
      <c r="P30" s="11">
        <f t="shared" si="5"/>
        <v>0.06219890331443</v>
      </c>
      <c r="Q30" s="15">
        <f t="shared" si="6"/>
        <v>0.0080858574308759</v>
      </c>
      <c r="R30" s="11">
        <f t="shared" si="7"/>
        <v>0.129143083333333</v>
      </c>
      <c r="S30" s="16">
        <f t="shared" si="8"/>
        <v>0.0626116182312713</v>
      </c>
      <c r="T30" s="3">
        <v>0.01</v>
      </c>
      <c r="U30" s="17">
        <f t="shared" si="9"/>
        <v>0.000626116182312713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0.0225261161823127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1.04166666666667</v>
      </c>
      <c r="AU30" s="1">
        <f t="shared" si="17"/>
        <v>2030.3038609759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7.31693103448276</v>
      </c>
      <c r="E31" s="12">
        <f t="shared" si="18"/>
        <v>4.71532258064516</v>
      </c>
      <c r="F31" s="9" t="s">
        <v>109</v>
      </c>
      <c r="G31" s="6">
        <v>3</v>
      </c>
      <c r="H31" s="11">
        <f t="shared" si="0"/>
        <v>7.31693103448276</v>
      </c>
      <c r="I31" s="11">
        <f t="shared" si="1"/>
        <v>280.466931034483</v>
      </c>
      <c r="J31" s="11">
        <f t="shared" si="2"/>
        <v>0.0441653121749409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2.88045289376223</v>
      </c>
      <c r="P31" s="11">
        <f t="shared" si="5"/>
        <v>0.127216101258221</v>
      </c>
      <c r="Q31" s="15">
        <f t="shared" si="6"/>
        <v>0.0165380931635687</v>
      </c>
      <c r="R31" s="11">
        <f t="shared" si="7"/>
        <v>0.129143083333333</v>
      </c>
      <c r="S31" s="16">
        <f t="shared" si="8"/>
        <v>0.128060231618305</v>
      </c>
      <c r="T31" s="3">
        <v>0.01</v>
      </c>
      <c r="U31" s="17">
        <f t="shared" si="9"/>
        <v>0.00128060231618305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0.0231806023161831</v>
      </c>
      <c r="AR31" s="24">
        <f t="shared" si="15"/>
        <v>99.3408333333333</v>
      </c>
      <c r="AS31" s="1">
        <f t="shared" si="16"/>
        <v>0.13</v>
      </c>
      <c r="AT31" s="2">
        <f t="shared" si="20"/>
        <v>1.04166666666667</v>
      </c>
      <c r="AU31" s="1">
        <f t="shared" si="17"/>
        <v>2089.29342286032</v>
      </c>
    </row>
    <row r="32" s="1" customFormat="1" spans="1:47">
      <c r="A32" s="6"/>
      <c r="B32" s="6"/>
      <c r="C32" s="9">
        <v>3</v>
      </c>
      <c r="D32" s="10">
        <v>11.506064516129</v>
      </c>
      <c r="E32" s="12">
        <f t="shared" si="18"/>
        <v>7.31693103448276</v>
      </c>
      <c r="F32" s="9" t="s">
        <v>109</v>
      </c>
      <c r="G32" s="6">
        <v>4</v>
      </c>
      <c r="H32" s="11">
        <f t="shared" si="0"/>
        <v>11.506064516129</v>
      </c>
      <c r="I32" s="11">
        <f t="shared" si="1"/>
        <v>284.656064516129</v>
      </c>
      <c r="J32" s="11">
        <f t="shared" si="2"/>
        <v>0.0736144981067005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3.74664512583734</v>
      </c>
      <c r="P32" s="11">
        <f t="shared" si="5"/>
        <v>0.275807400522432</v>
      </c>
      <c r="Q32" s="15">
        <f t="shared" si="6"/>
        <v>0.0358549620679161</v>
      </c>
      <c r="R32" s="11">
        <f t="shared" si="7"/>
        <v>0.129143083333333</v>
      </c>
      <c r="S32" s="16">
        <f t="shared" si="8"/>
        <v>0.277637494339286</v>
      </c>
      <c r="T32" s="3">
        <v>0.01</v>
      </c>
      <c r="U32" s="17">
        <f t="shared" si="9"/>
        <v>0.00277637494339286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0.0246763749433929</v>
      </c>
      <c r="AR32" s="24">
        <f t="shared" si="15"/>
        <v>99.3408333333333</v>
      </c>
      <c r="AS32" s="1">
        <f t="shared" si="16"/>
        <v>0.13</v>
      </c>
      <c r="AT32" s="2">
        <f t="shared" si="20"/>
        <v>1.04166666666667</v>
      </c>
      <c r="AU32" s="1">
        <f t="shared" si="17"/>
        <v>2224.10907042192</v>
      </c>
    </row>
    <row r="33" s="1" customFormat="1" spans="1:47">
      <c r="A33" s="6"/>
      <c r="B33" s="6"/>
      <c r="C33" s="9">
        <v>4</v>
      </c>
      <c r="D33" s="10">
        <v>15.0558333333333</v>
      </c>
      <c r="E33" s="12">
        <f t="shared" si="18"/>
        <v>11.506064516129</v>
      </c>
      <c r="F33" s="9" t="s">
        <v>109</v>
      </c>
      <c r="G33" s="6">
        <v>5</v>
      </c>
      <c r="H33" s="11">
        <f t="shared" si="0"/>
        <v>15.0558333333333</v>
      </c>
      <c r="I33" s="11">
        <f t="shared" si="1"/>
        <v>288.205833333333</v>
      </c>
      <c r="J33" s="11">
        <f t="shared" si="2"/>
        <v>0.112184307839433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3.29729583904917</v>
      </c>
      <c r="O33" s="11">
        <f t="shared" si="19"/>
        <v>1.16695021959908</v>
      </c>
      <c r="P33" s="11">
        <f t="shared" si="5"/>
        <v>0.130913502668797</v>
      </c>
      <c r="Q33" s="15">
        <f t="shared" si="6"/>
        <v>0.0170187553469436</v>
      </c>
      <c r="R33" s="11">
        <f t="shared" si="7"/>
        <v>0.129143083333333</v>
      </c>
      <c r="S33" s="16">
        <f t="shared" si="8"/>
        <v>0.131782166784854</v>
      </c>
      <c r="T33" s="3">
        <v>0.01</v>
      </c>
      <c r="U33" s="17">
        <f t="shared" si="9"/>
        <v>0.00131782166784854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0.0307678216678485</v>
      </c>
      <c r="AR33" s="24">
        <f t="shared" si="15"/>
        <v>99.3408333333333</v>
      </c>
      <c r="AS33" s="1">
        <f t="shared" si="16"/>
        <v>0.13</v>
      </c>
      <c r="AT33" s="2">
        <f t="shared" si="20"/>
        <v>1.04166666666667</v>
      </c>
      <c r="AU33" s="1">
        <f t="shared" si="17"/>
        <v>2773.13792668353</v>
      </c>
    </row>
    <row r="34" s="1" customFormat="1" spans="1:47">
      <c r="A34" s="6"/>
      <c r="B34" s="6"/>
      <c r="C34" s="9">
        <v>5</v>
      </c>
      <c r="D34" s="10">
        <v>22.105</v>
      </c>
      <c r="E34" s="12">
        <f t="shared" si="18"/>
        <v>15.0558333333333</v>
      </c>
      <c r="F34" s="9" t="s">
        <v>111</v>
      </c>
      <c r="G34" s="6">
        <v>6</v>
      </c>
      <c r="H34" s="11">
        <f t="shared" si="0"/>
        <v>22.105</v>
      </c>
      <c r="I34" s="11">
        <f t="shared" si="1"/>
        <v>295.255</v>
      </c>
      <c r="J34" s="11">
        <f t="shared" si="2"/>
        <v>0.251321850813938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2.02944505026361</v>
      </c>
      <c r="P34" s="11">
        <f t="shared" si="5"/>
        <v>0.510043886157437</v>
      </c>
      <c r="Q34" s="15">
        <f t="shared" si="6"/>
        <v>0.0663057052004669</v>
      </c>
      <c r="R34" s="11">
        <f t="shared" si="7"/>
        <v>0.129143083333333</v>
      </c>
      <c r="S34" s="16">
        <f t="shared" si="8"/>
        <v>0.513428233932779</v>
      </c>
      <c r="T34" s="3">
        <v>0.01</v>
      </c>
      <c r="U34" s="17">
        <f t="shared" si="9"/>
        <v>0.00513428233932779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0.0381342823393278</v>
      </c>
      <c r="AR34" s="24">
        <f t="shared" si="15"/>
        <v>99.3408333333333</v>
      </c>
      <c r="AS34" s="1">
        <f t="shared" si="16"/>
        <v>0.13</v>
      </c>
      <c r="AT34" s="2">
        <f t="shared" si="20"/>
        <v>1.04166666666667</v>
      </c>
      <c r="AU34" s="1">
        <f t="shared" si="17"/>
        <v>3437.08520556576</v>
      </c>
    </row>
    <row r="35" s="1" customFormat="1" spans="1:47">
      <c r="A35" s="6"/>
      <c r="B35" s="6"/>
      <c r="C35" s="9">
        <v>6</v>
      </c>
      <c r="D35" s="10">
        <v>25.4033333333333</v>
      </c>
      <c r="E35" s="12">
        <f t="shared" si="18"/>
        <v>22.105</v>
      </c>
      <c r="F35" s="9" t="s">
        <v>109</v>
      </c>
      <c r="G35" s="6">
        <v>7</v>
      </c>
      <c r="H35" s="11">
        <f t="shared" si="0"/>
        <v>25.4033333333333</v>
      </c>
      <c r="I35" s="11">
        <f t="shared" si="1"/>
        <v>298.553333333333</v>
      </c>
      <c r="J35" s="11">
        <f t="shared" si="2"/>
        <v>0.361789009436342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2.51280949743951</v>
      </c>
      <c r="P35" s="11">
        <f t="shared" si="5"/>
        <v>0.909106858980873</v>
      </c>
      <c r="Q35" s="15">
        <f t="shared" si="6"/>
        <v>0.118183891667514</v>
      </c>
      <c r="R35" s="11">
        <f t="shared" si="7"/>
        <v>0.129143083333333</v>
      </c>
      <c r="S35" s="16">
        <f t="shared" si="8"/>
        <v>0.91513915121933</v>
      </c>
      <c r="T35" s="3">
        <v>0.01</v>
      </c>
      <c r="U35" s="17">
        <f t="shared" si="9"/>
        <v>0.0091513915121933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0.0421513915121933</v>
      </c>
      <c r="AR35" s="24">
        <f t="shared" si="15"/>
        <v>99.3408333333333</v>
      </c>
      <c r="AS35" s="1">
        <f t="shared" si="16"/>
        <v>0.13</v>
      </c>
      <c r="AT35" s="2">
        <f t="shared" si="20"/>
        <v>1.04166666666667</v>
      </c>
      <c r="AU35" s="1">
        <f t="shared" si="17"/>
        <v>3799.15171528369</v>
      </c>
    </row>
    <row r="36" s="1" customFormat="1" spans="1:47">
      <c r="A36" s="6"/>
      <c r="B36" s="6"/>
      <c r="C36" s="9">
        <v>7</v>
      </c>
      <c r="D36" s="10">
        <v>25.4277096774193</v>
      </c>
      <c r="E36" s="12">
        <f t="shared" si="18"/>
        <v>25.4033333333333</v>
      </c>
      <c r="F36" s="9" t="s">
        <v>109</v>
      </c>
      <c r="G36" s="6">
        <v>8</v>
      </c>
      <c r="H36" s="11">
        <f t="shared" si="0"/>
        <v>25.4277096774193</v>
      </c>
      <c r="I36" s="11">
        <f t="shared" si="1"/>
        <v>298.577709677419</v>
      </c>
      <c r="J36" s="11">
        <f t="shared" si="2"/>
        <v>0.362753590434512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2.59711097179197</v>
      </c>
      <c r="P36" s="11">
        <f t="shared" si="5"/>
        <v>0.942111329774401</v>
      </c>
      <c r="Q36" s="15">
        <f t="shared" si="6"/>
        <v>0.122474472870672</v>
      </c>
      <c r="R36" s="11">
        <f t="shared" si="7"/>
        <v>0.129143083333333</v>
      </c>
      <c r="S36" s="16">
        <f t="shared" si="8"/>
        <v>0.948362620044866</v>
      </c>
      <c r="T36" s="3">
        <v>0.01</v>
      </c>
      <c r="U36" s="17">
        <f t="shared" si="9"/>
        <v>0.00948362620044866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0.0424836262004487</v>
      </c>
      <c r="AR36" s="24">
        <f t="shared" si="15"/>
        <v>99.3408333333333</v>
      </c>
      <c r="AS36" s="1">
        <f t="shared" si="16"/>
        <v>0.13</v>
      </c>
      <c r="AT36" s="2">
        <f t="shared" si="20"/>
        <v>1.04166666666667</v>
      </c>
      <c r="AU36" s="1">
        <f t="shared" si="17"/>
        <v>3829.0963965974</v>
      </c>
    </row>
    <row r="37" s="1" customFormat="1" spans="1:47">
      <c r="A37" s="6"/>
      <c r="B37" s="6"/>
      <c r="C37" s="9">
        <v>8</v>
      </c>
      <c r="D37" s="10">
        <v>29.2398064516129</v>
      </c>
      <c r="E37" s="12">
        <f t="shared" si="18"/>
        <v>25.4277096774193</v>
      </c>
      <c r="F37" s="9" t="s">
        <v>109</v>
      </c>
      <c r="G37" s="6">
        <v>9</v>
      </c>
      <c r="H37" s="11">
        <f t="shared" si="0"/>
        <v>29.2398064516129</v>
      </c>
      <c r="I37" s="11">
        <f t="shared" si="1"/>
        <v>302.389806451613</v>
      </c>
      <c r="J37" s="11">
        <f t="shared" si="2"/>
        <v>0.54720913224466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2.6484079753509</v>
      </c>
      <c r="P37" s="11">
        <f t="shared" si="5"/>
        <v>1.4492330300216</v>
      </c>
      <c r="Q37" s="15">
        <f t="shared" si="6"/>
        <v>0.188400293902809</v>
      </c>
      <c r="R37" s="11">
        <f t="shared" si="7"/>
        <v>0.129143083333333</v>
      </c>
      <c r="S37" s="16">
        <f t="shared" si="8"/>
        <v>1.45884927818028</v>
      </c>
      <c r="T37" s="3">
        <v>0.01</v>
      </c>
      <c r="U37" s="17">
        <f t="shared" si="9"/>
        <v>0.0145884927818028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0.0440384927818028</v>
      </c>
      <c r="AR37" s="24">
        <f t="shared" si="15"/>
        <v>99.3408333333333</v>
      </c>
      <c r="AS37" s="1">
        <f t="shared" si="16"/>
        <v>0.13</v>
      </c>
      <c r="AT37" s="2">
        <f t="shared" si="20"/>
        <v>1.04166666666667</v>
      </c>
      <c r="AU37" s="1">
        <f t="shared" si="17"/>
        <v>3969.23824785467</v>
      </c>
    </row>
    <row r="38" s="1" customFormat="1" spans="1:47">
      <c r="A38" s="6"/>
      <c r="B38" s="6"/>
      <c r="C38" s="9">
        <v>9</v>
      </c>
      <c r="D38" s="10">
        <v>23.5214</v>
      </c>
      <c r="E38" s="12">
        <f t="shared" si="18"/>
        <v>29.2398064516129</v>
      </c>
      <c r="F38" s="9" t="s">
        <v>109</v>
      </c>
      <c r="G38" s="6">
        <v>10</v>
      </c>
      <c r="H38" s="11">
        <f t="shared" si="0"/>
        <v>23.5214</v>
      </c>
      <c r="I38" s="11">
        <f t="shared" si="1"/>
        <v>296.6714</v>
      </c>
      <c r="J38" s="11">
        <f t="shared" si="2"/>
        <v>0.294176328338657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2.19258327866263</v>
      </c>
      <c r="P38" s="11">
        <f t="shared" si="5"/>
        <v>0.645006098493707</v>
      </c>
      <c r="Q38" s="15">
        <f t="shared" si="6"/>
        <v>0.0838507928041819</v>
      </c>
      <c r="R38" s="11">
        <f t="shared" si="7"/>
        <v>0.129143083333333</v>
      </c>
      <c r="S38" s="16">
        <f t="shared" si="8"/>
        <v>0.649285975213658</v>
      </c>
      <c r="T38" s="3">
        <v>0.01</v>
      </c>
      <c r="U38" s="17">
        <f t="shared" si="9"/>
        <v>0.00649285975213658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0.0359428597521366</v>
      </c>
      <c r="AR38" s="24">
        <f t="shared" si="15"/>
        <v>99.3408333333333</v>
      </c>
      <c r="AS38" s="1">
        <f t="shared" si="16"/>
        <v>0.13</v>
      </c>
      <c r="AT38" s="2">
        <f t="shared" si="20"/>
        <v>1.04166666666667</v>
      </c>
      <c r="AU38" s="1">
        <f t="shared" si="17"/>
        <v>3239.56985477051</v>
      </c>
    </row>
    <row r="39" s="1" customFormat="1" spans="1:47">
      <c r="A39" s="6"/>
      <c r="B39" s="6"/>
      <c r="C39" s="9">
        <v>10</v>
      </c>
      <c r="D39" s="10">
        <v>16.9942903225806</v>
      </c>
      <c r="E39" s="12">
        <f t="shared" si="18"/>
        <v>23.5214</v>
      </c>
      <c r="F39" s="9" t="s">
        <v>109</v>
      </c>
      <c r="G39" s="6">
        <v>11</v>
      </c>
      <c r="H39" s="11">
        <f t="shared" si="0"/>
        <v>16.9942903225806</v>
      </c>
      <c r="I39" s="11">
        <f t="shared" si="1"/>
        <v>290.144290322581</v>
      </c>
      <c r="J39" s="11">
        <f t="shared" si="2"/>
        <v>0.14059105805066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1.47019832116048</v>
      </c>
      <c r="O39" s="11">
        <f t="shared" si="19"/>
        <v>1.07078719234178</v>
      </c>
      <c r="P39" s="11">
        <f t="shared" si="5"/>
        <v>0.150543104318426</v>
      </c>
      <c r="Q39" s="15">
        <f t="shared" si="6"/>
        <v>0.0195706035613954</v>
      </c>
      <c r="R39" s="11">
        <f t="shared" si="7"/>
        <v>0.129143083333333</v>
      </c>
      <c r="S39" s="16">
        <f t="shared" si="8"/>
        <v>0.151542018792299</v>
      </c>
      <c r="T39" s="3">
        <v>0.01</v>
      </c>
      <c r="U39" s="17">
        <f t="shared" si="9"/>
        <v>0.00151542018792299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0.025315420187923</v>
      </c>
      <c r="AR39" s="24">
        <f t="shared" si="15"/>
        <v>99.3408333333333</v>
      </c>
      <c r="AS39" s="1">
        <f t="shared" si="16"/>
        <v>0.13</v>
      </c>
      <c r="AT39" s="2">
        <f t="shared" si="20"/>
        <v>1.04166666666667</v>
      </c>
      <c r="AU39" s="1">
        <f t="shared" si="17"/>
        <v>2281.70692780696</v>
      </c>
    </row>
    <row r="40" s="1" customFormat="1" spans="1:48">
      <c r="A40" s="6"/>
      <c r="B40" s="6"/>
      <c r="C40" s="9">
        <v>11</v>
      </c>
      <c r="D40" s="10">
        <v>12.2487666666667</v>
      </c>
      <c r="E40" s="12">
        <f t="shared" si="18"/>
        <v>16.9942903225806</v>
      </c>
      <c r="F40" s="9" t="s">
        <v>111</v>
      </c>
      <c r="G40" s="6">
        <v>12</v>
      </c>
      <c r="H40" s="11">
        <f t="shared" si="0"/>
        <v>12.2487666666667</v>
      </c>
      <c r="I40" s="11">
        <f t="shared" si="1"/>
        <v>285.398766666667</v>
      </c>
      <c r="J40" s="11">
        <f t="shared" si="2"/>
        <v>0.0804677037818984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1.91365242135669</v>
      </c>
      <c r="P40" s="11">
        <f t="shared" si="5"/>
        <v>0.153987216183242</v>
      </c>
      <c r="Q40" s="15">
        <f t="shared" si="6"/>
        <v>0.0200183381038215</v>
      </c>
      <c r="R40" s="11">
        <f t="shared" si="7"/>
        <v>0.129143083333333</v>
      </c>
      <c r="S40" s="16">
        <f t="shared" si="8"/>
        <v>0.155008983734359</v>
      </c>
      <c r="T40" s="3">
        <v>0.01</v>
      </c>
      <c r="U40" s="17">
        <f t="shared" si="9"/>
        <v>0.00155008983734359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0.0253500898373436</v>
      </c>
      <c r="AR40" s="24">
        <f t="shared" si="15"/>
        <v>99.3408333333333</v>
      </c>
      <c r="AS40" s="1">
        <f t="shared" si="16"/>
        <v>0.13</v>
      </c>
      <c r="AT40" s="2">
        <f t="shared" si="20"/>
        <v>1.04166666666667</v>
      </c>
      <c r="AU40" s="1">
        <f t="shared" si="17"/>
        <v>2284.83174180098</v>
      </c>
      <c r="AV40" s="1">
        <f>SUM(AU29:AU40)</f>
        <v>33965.4855388469</v>
      </c>
    </row>
    <row r="41" s="1" customFormat="1" spans="1:46">
      <c r="A41" s="6"/>
      <c r="B41" s="6"/>
      <c r="C41" s="9">
        <v>12</v>
      </c>
      <c r="D41" s="10">
        <v>3.63474193548387</v>
      </c>
      <c r="E41" s="12">
        <f t="shared" si="18"/>
        <v>12.2487666666667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9">
        <v>6.07</v>
      </c>
      <c r="E44" s="9"/>
      <c r="F44" s="9"/>
      <c r="G44" s="6">
        <v>1</v>
      </c>
      <c r="H44" s="11">
        <f t="shared" ref="H44:H55" si="21">E45</f>
        <v>6.07</v>
      </c>
      <c r="I44" s="11">
        <f t="shared" ref="I44:I55" si="22">H44+273.15</f>
        <v>279.22</v>
      </c>
      <c r="J44" s="11">
        <f t="shared" ref="J44:J55" si="23">EXP(($C$18*(I44-$C$16))/($C$19*I44*$C$16))</f>
        <v>0.037822516343569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0.0367771019918327</v>
      </c>
      <c r="Q44" s="15">
        <f t="shared" ref="Q44:Q55" si="27">P44*$B$46</f>
        <v>0.00478102325893825</v>
      </c>
      <c r="R44" s="11">
        <f t="shared" ref="R44:R55" si="28">L44*$B$46</f>
        <v>0.1264068</v>
      </c>
      <c r="S44" s="16">
        <f t="shared" ref="S44:S55" si="29">Q44/R44</f>
        <v>0.037822516343569</v>
      </c>
      <c r="T44" s="3">
        <v>0.01</v>
      </c>
      <c r="U44" s="17">
        <f t="shared" ref="U44:U55" si="30">S44*T44</f>
        <v>0.00037822516343569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0.0194782251634357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2.60833333333333</v>
      </c>
      <c r="AU44" s="1">
        <f t="shared" ref="AU44:AU55" si="38">AT44*10000*AS44*0.67*AR44*AQ44</f>
        <v>4302.864928426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4.71532258064516</v>
      </c>
      <c r="E45" s="12">
        <f t="shared" ref="E45:E56" si="39">D44</f>
        <v>6.07</v>
      </c>
      <c r="F45" s="9" t="s">
        <v>109</v>
      </c>
      <c r="G45" s="6">
        <v>2</v>
      </c>
      <c r="H45" s="11">
        <f t="shared" si="21"/>
        <v>4.71532258064516</v>
      </c>
      <c r="I45" s="11">
        <f t="shared" si="22"/>
        <v>277.865322580645</v>
      </c>
      <c r="J45" s="11">
        <f t="shared" si="23"/>
        <v>0.0319092532417593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1.90794289800817</v>
      </c>
      <c r="P45" s="11">
        <f t="shared" si="26"/>
        <v>0.0608810331033588</v>
      </c>
      <c r="Q45" s="15">
        <f t="shared" si="27"/>
        <v>0.00791453430343665</v>
      </c>
      <c r="R45" s="11">
        <f t="shared" si="28"/>
        <v>0.1264068</v>
      </c>
      <c r="S45" s="16">
        <f t="shared" si="29"/>
        <v>0.0626116182312711</v>
      </c>
      <c r="T45" s="3">
        <v>0.01</v>
      </c>
      <c r="U45" s="17">
        <f t="shared" si="30"/>
        <v>0.000626116182312711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0.0197261161823127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2.60833333333333</v>
      </c>
      <c r="AU45" s="1">
        <f t="shared" si="38"/>
        <v>4357.62564518781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7.31693103448276</v>
      </c>
      <c r="E46" s="12">
        <f t="shared" si="39"/>
        <v>4.71532258064516</v>
      </c>
      <c r="F46" s="9" t="s">
        <v>109</v>
      </c>
      <c r="G46" s="6">
        <v>3</v>
      </c>
      <c r="H46" s="11">
        <f t="shared" si="21"/>
        <v>7.31693103448276</v>
      </c>
      <c r="I46" s="11">
        <f t="shared" si="22"/>
        <v>280.466931034483</v>
      </c>
      <c r="J46" s="11">
        <f t="shared" si="23"/>
        <v>0.0441653121749409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2.81942186490481</v>
      </c>
      <c r="P46" s="11">
        <f t="shared" si="26"/>
        <v>0.124520646816375</v>
      </c>
      <c r="Q46" s="15">
        <f t="shared" si="27"/>
        <v>0.0161876840861288</v>
      </c>
      <c r="R46" s="11">
        <f t="shared" si="28"/>
        <v>0.1264068</v>
      </c>
      <c r="S46" s="16">
        <f t="shared" si="29"/>
        <v>0.128060231618305</v>
      </c>
      <c r="T46" s="3">
        <v>0.01</v>
      </c>
      <c r="U46" s="17">
        <f t="shared" si="30"/>
        <v>0.00128060231618305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0.020380602316183</v>
      </c>
      <c r="AR46" s="24">
        <f t="shared" si="36"/>
        <v>97.236</v>
      </c>
      <c r="AS46" s="1">
        <f t="shared" si="37"/>
        <v>0.13</v>
      </c>
      <c r="AT46" s="2">
        <f t="shared" si="41"/>
        <v>2.60833333333333</v>
      </c>
      <c r="AU46" s="1">
        <f t="shared" si="38"/>
        <v>4502.20583193184</v>
      </c>
    </row>
    <row r="47" s="1" customFormat="1" spans="1:47">
      <c r="A47" s="6"/>
      <c r="B47" s="6"/>
      <c r="C47" s="9">
        <v>3</v>
      </c>
      <c r="D47" s="10">
        <v>11.506064516129</v>
      </c>
      <c r="E47" s="12">
        <f t="shared" si="39"/>
        <v>7.31693103448276</v>
      </c>
      <c r="F47" s="9" t="s">
        <v>109</v>
      </c>
      <c r="G47" s="6">
        <v>4</v>
      </c>
      <c r="H47" s="11">
        <f t="shared" si="21"/>
        <v>11.506064516129</v>
      </c>
      <c r="I47" s="11">
        <f t="shared" si="22"/>
        <v>284.656064516129</v>
      </c>
      <c r="J47" s="11">
        <f t="shared" si="23"/>
        <v>0.0736144981067005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3.66726121808843</v>
      </c>
      <c r="P47" s="11">
        <f t="shared" si="26"/>
        <v>0.269963593995747</v>
      </c>
      <c r="Q47" s="15">
        <f t="shared" si="27"/>
        <v>0.0350952672194471</v>
      </c>
      <c r="R47" s="11">
        <f t="shared" si="28"/>
        <v>0.1264068</v>
      </c>
      <c r="S47" s="16">
        <f t="shared" si="29"/>
        <v>0.277637494339285</v>
      </c>
      <c r="T47" s="3">
        <v>0.01</v>
      </c>
      <c r="U47" s="17">
        <f t="shared" si="30"/>
        <v>0.00277637494339285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0.0218763749433928</v>
      </c>
      <c r="AR47" s="24">
        <f t="shared" si="36"/>
        <v>97.236</v>
      </c>
      <c r="AS47" s="1">
        <f t="shared" si="37"/>
        <v>0.13</v>
      </c>
      <c r="AT47" s="2">
        <f t="shared" si="41"/>
        <v>2.60833333333333</v>
      </c>
      <c r="AU47" s="1">
        <f t="shared" si="38"/>
        <v>4832.63160350586</v>
      </c>
    </row>
    <row r="48" s="1" customFormat="1" spans="1:47">
      <c r="A48" s="6"/>
      <c r="B48" s="6"/>
      <c r="C48" s="9">
        <v>4</v>
      </c>
      <c r="D48" s="10">
        <v>15.0558333333333</v>
      </c>
      <c r="E48" s="12">
        <f t="shared" si="39"/>
        <v>11.506064516129</v>
      </c>
      <c r="F48" s="9" t="s">
        <v>109</v>
      </c>
      <c r="G48" s="6">
        <v>5</v>
      </c>
      <c r="H48" s="11">
        <f t="shared" si="21"/>
        <v>15.0558333333333</v>
      </c>
      <c r="I48" s="11">
        <f t="shared" si="22"/>
        <v>288.205833333333</v>
      </c>
      <c r="J48" s="11">
        <f t="shared" si="23"/>
        <v>0.112184307839433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3.22743274288805</v>
      </c>
      <c r="O48" s="11">
        <f t="shared" si="40"/>
        <v>1.14222488120463</v>
      </c>
      <c r="P48" s="11">
        <f t="shared" si="26"/>
        <v>0.128139707694921</v>
      </c>
      <c r="Q48" s="15">
        <f t="shared" si="27"/>
        <v>0.0166581620003397</v>
      </c>
      <c r="R48" s="11">
        <f t="shared" si="28"/>
        <v>0.1264068</v>
      </c>
      <c r="S48" s="16">
        <f t="shared" si="29"/>
        <v>0.131782166784854</v>
      </c>
      <c r="T48" s="3">
        <v>0.01</v>
      </c>
      <c r="U48" s="17">
        <f t="shared" si="30"/>
        <v>0.00131782166784854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0.0293678216678485</v>
      </c>
      <c r="AR48" s="24">
        <f t="shared" si="36"/>
        <v>97.236</v>
      </c>
      <c r="AS48" s="1">
        <f t="shared" si="37"/>
        <v>0.13</v>
      </c>
      <c r="AT48" s="2">
        <f t="shared" si="41"/>
        <v>2.60833333333333</v>
      </c>
      <c r="AU48" s="1">
        <f t="shared" si="38"/>
        <v>6487.5402568026</v>
      </c>
    </row>
    <row r="49" s="1" customFormat="1" spans="1:47">
      <c r="A49" s="6"/>
      <c r="B49" s="6"/>
      <c r="C49" s="9">
        <v>5</v>
      </c>
      <c r="D49" s="10">
        <v>22.105</v>
      </c>
      <c r="E49" s="12">
        <f t="shared" si="39"/>
        <v>15.0558333333333</v>
      </c>
      <c r="F49" s="9" t="s">
        <v>111</v>
      </c>
      <c r="G49" s="6">
        <v>6</v>
      </c>
      <c r="H49" s="11">
        <f t="shared" si="21"/>
        <v>22.105</v>
      </c>
      <c r="I49" s="11">
        <f t="shared" si="22"/>
        <v>295.255</v>
      </c>
      <c r="J49" s="11">
        <f t="shared" si="23"/>
        <v>0.251321850813938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1.98644517350971</v>
      </c>
      <c r="P49" s="11">
        <f t="shared" si="26"/>
        <v>0.499237077546876</v>
      </c>
      <c r="Q49" s="15">
        <f t="shared" si="27"/>
        <v>0.0649008200810939</v>
      </c>
      <c r="R49" s="11">
        <f t="shared" si="28"/>
        <v>0.1264068</v>
      </c>
      <c r="S49" s="16">
        <f t="shared" si="29"/>
        <v>0.513428233932778</v>
      </c>
      <c r="T49" s="3">
        <v>0.01</v>
      </c>
      <c r="U49" s="17">
        <f t="shared" si="30"/>
        <v>0.00513428233932778</v>
      </c>
      <c r="V49" s="16"/>
      <c r="W49" s="3"/>
      <c r="X49" s="17"/>
      <c r="Y49" s="18">
        <v>0.05</v>
      </c>
      <c r="Z49" s="3">
        <v>0.29</v>
      </c>
      <c r="AA49" s="19">
        <f t="shared" si="31"/>
        <v>0.0145</v>
      </c>
      <c r="AB49" s="3">
        <v>0.02</v>
      </c>
      <c r="AC49" s="3">
        <v>0.28</v>
      </c>
      <c r="AD49" s="19">
        <f t="shared" si="32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0.02</v>
      </c>
      <c r="AO49" s="3">
        <v>0.35</v>
      </c>
      <c r="AP49" s="3">
        <f t="shared" si="34"/>
        <v>0.007</v>
      </c>
      <c r="AQ49" s="1">
        <f t="shared" si="35"/>
        <v>0.0392342823393278</v>
      </c>
      <c r="AR49" s="24">
        <f t="shared" si="36"/>
        <v>97.236</v>
      </c>
      <c r="AS49" s="1">
        <f t="shared" si="37"/>
        <v>0.13</v>
      </c>
      <c r="AT49" s="2">
        <f t="shared" si="41"/>
        <v>2.60833333333333</v>
      </c>
      <c r="AU49" s="1">
        <f t="shared" si="38"/>
        <v>8667.10473122385</v>
      </c>
    </row>
    <row r="50" s="1" customFormat="1" spans="1:47">
      <c r="A50" s="6"/>
      <c r="B50" s="6"/>
      <c r="C50" s="9">
        <v>6</v>
      </c>
      <c r="D50" s="10">
        <v>25.4033333333333</v>
      </c>
      <c r="E50" s="12">
        <f t="shared" si="39"/>
        <v>22.105</v>
      </c>
      <c r="F50" s="9" t="s">
        <v>109</v>
      </c>
      <c r="G50" s="6">
        <v>7</v>
      </c>
      <c r="H50" s="11">
        <f t="shared" si="21"/>
        <v>25.4033333333333</v>
      </c>
      <c r="I50" s="11">
        <f t="shared" si="22"/>
        <v>298.553333333333</v>
      </c>
      <c r="J50" s="11">
        <f t="shared" si="23"/>
        <v>0.361789009436342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2.45956809596284</v>
      </c>
      <c r="P50" s="11">
        <f t="shared" si="26"/>
        <v>0.889844705079626</v>
      </c>
      <c r="Q50" s="15">
        <f t="shared" si="27"/>
        <v>0.115679811660351</v>
      </c>
      <c r="R50" s="11">
        <f t="shared" si="28"/>
        <v>0.1264068</v>
      </c>
      <c r="S50" s="16">
        <f t="shared" si="29"/>
        <v>0.915139151219328</v>
      </c>
      <c r="T50" s="3">
        <v>0.01</v>
      </c>
      <c r="U50" s="17">
        <f t="shared" si="30"/>
        <v>0.00915139151219328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0.0432513915121933</v>
      </c>
      <c r="AR50" s="24">
        <f t="shared" si="36"/>
        <v>97.236</v>
      </c>
      <c r="AS50" s="1">
        <f t="shared" si="37"/>
        <v>0.13</v>
      </c>
      <c r="AT50" s="2">
        <f t="shared" si="41"/>
        <v>2.60833333333333</v>
      </c>
      <c r="AU50" s="1">
        <f t="shared" si="38"/>
        <v>9554.50992489769</v>
      </c>
    </row>
    <row r="51" s="1" customFormat="1" spans="1:47">
      <c r="A51" s="6"/>
      <c r="B51" s="6"/>
      <c r="C51" s="9">
        <v>7</v>
      </c>
      <c r="D51" s="10">
        <v>25.4277096774193</v>
      </c>
      <c r="E51" s="12">
        <f t="shared" si="39"/>
        <v>25.4033333333333</v>
      </c>
      <c r="F51" s="9" t="s">
        <v>109</v>
      </c>
      <c r="G51" s="6">
        <v>8</v>
      </c>
      <c r="H51" s="11">
        <f t="shared" si="21"/>
        <v>25.4277096774193</v>
      </c>
      <c r="I51" s="11">
        <f t="shared" si="22"/>
        <v>298.577709677419</v>
      </c>
      <c r="J51" s="11">
        <f t="shared" si="23"/>
        <v>0.362753590434512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2.54208339088321</v>
      </c>
      <c r="P51" s="11">
        <f t="shared" si="26"/>
        <v>0.922149877226824</v>
      </c>
      <c r="Q51" s="15">
        <f t="shared" si="27"/>
        <v>0.119879484039487</v>
      </c>
      <c r="R51" s="11">
        <f t="shared" si="28"/>
        <v>0.1264068</v>
      </c>
      <c r="S51" s="16">
        <f t="shared" si="29"/>
        <v>0.948362620044864</v>
      </c>
      <c r="T51" s="3">
        <v>0.01</v>
      </c>
      <c r="U51" s="17">
        <f t="shared" si="30"/>
        <v>0.00948362620044864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0.0435836262004486</v>
      </c>
      <c r="AR51" s="24">
        <f t="shared" si="36"/>
        <v>97.236</v>
      </c>
      <c r="AS51" s="1">
        <f t="shared" si="37"/>
        <v>0.13</v>
      </c>
      <c r="AT51" s="2">
        <f t="shared" si="41"/>
        <v>2.60833333333333</v>
      </c>
      <c r="AU51" s="1">
        <f t="shared" si="38"/>
        <v>9627.90269945007</v>
      </c>
    </row>
    <row r="52" s="1" customFormat="1" spans="1:47">
      <c r="A52" s="6"/>
      <c r="B52" s="6"/>
      <c r="C52" s="9">
        <v>8</v>
      </c>
      <c r="D52" s="10">
        <v>29.2398064516129</v>
      </c>
      <c r="E52" s="12">
        <f t="shared" si="39"/>
        <v>25.4277096774193</v>
      </c>
      <c r="F52" s="9" t="s">
        <v>109</v>
      </c>
      <c r="G52" s="6">
        <v>9</v>
      </c>
      <c r="H52" s="11">
        <f t="shared" si="21"/>
        <v>29.2398064516129</v>
      </c>
      <c r="I52" s="11">
        <f t="shared" si="22"/>
        <v>302.389806451613</v>
      </c>
      <c r="J52" s="11">
        <f t="shared" si="23"/>
        <v>0.54720913224466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2.59229351365639</v>
      </c>
      <c r="P52" s="11">
        <f t="shared" si="26"/>
        <v>1.41852668413137</v>
      </c>
      <c r="Q52" s="15">
        <f t="shared" si="27"/>
        <v>0.184408468937079</v>
      </c>
      <c r="R52" s="11">
        <f t="shared" si="28"/>
        <v>0.1264068</v>
      </c>
      <c r="S52" s="16">
        <f t="shared" si="29"/>
        <v>1.45884927818028</v>
      </c>
      <c r="T52" s="3">
        <v>0.01</v>
      </c>
      <c r="U52" s="17">
        <f t="shared" si="30"/>
        <v>0.0145884927818028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0.0426384927818028</v>
      </c>
      <c r="AR52" s="24">
        <f t="shared" si="36"/>
        <v>97.236</v>
      </c>
      <c r="AS52" s="1">
        <f t="shared" si="37"/>
        <v>0.13</v>
      </c>
      <c r="AT52" s="2">
        <f t="shared" si="41"/>
        <v>2.60833333333333</v>
      </c>
      <c r="AU52" s="1">
        <f t="shared" si="38"/>
        <v>9419.11666244456</v>
      </c>
    </row>
    <row r="53" s="1" customFormat="1" spans="1:47">
      <c r="A53" s="6"/>
      <c r="B53" s="6"/>
      <c r="C53" s="9">
        <v>9</v>
      </c>
      <c r="D53" s="10">
        <v>23.5214</v>
      </c>
      <c r="E53" s="12">
        <f t="shared" si="39"/>
        <v>29.2398064516129</v>
      </c>
      <c r="F53" s="9" t="s">
        <v>109</v>
      </c>
      <c r="G53" s="6">
        <v>10</v>
      </c>
      <c r="H53" s="11">
        <f t="shared" si="21"/>
        <v>23.5214</v>
      </c>
      <c r="I53" s="11">
        <f t="shared" si="22"/>
        <v>296.6714</v>
      </c>
      <c r="J53" s="11">
        <f t="shared" si="23"/>
        <v>0.294176328338657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2.14612682952502</v>
      </c>
      <c r="P53" s="11">
        <f t="shared" si="26"/>
        <v>0.631339710858751</v>
      </c>
      <c r="Q53" s="15">
        <f t="shared" si="27"/>
        <v>0.0820741624116377</v>
      </c>
      <c r="R53" s="11">
        <f t="shared" si="28"/>
        <v>0.1264068</v>
      </c>
      <c r="S53" s="16">
        <f t="shared" si="29"/>
        <v>0.649285975213657</v>
      </c>
      <c r="T53" s="3">
        <v>0.01</v>
      </c>
      <c r="U53" s="17">
        <f t="shared" si="30"/>
        <v>0.00649285975213657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0.0345428597521366</v>
      </c>
      <c r="AR53" s="24">
        <f t="shared" si="36"/>
        <v>97.236</v>
      </c>
      <c r="AS53" s="1">
        <f t="shared" si="37"/>
        <v>0.13</v>
      </c>
      <c r="AT53" s="2">
        <f t="shared" si="41"/>
        <v>2.60833333333333</v>
      </c>
      <c r="AU53" s="1">
        <f t="shared" si="38"/>
        <v>7630.73937732371</v>
      </c>
    </row>
    <row r="54" s="1" customFormat="1" spans="1:47">
      <c r="A54" s="6"/>
      <c r="B54" s="6"/>
      <c r="C54" s="9">
        <v>10</v>
      </c>
      <c r="D54" s="10">
        <v>16.9942903225806</v>
      </c>
      <c r="E54" s="12">
        <f t="shared" si="39"/>
        <v>23.5214</v>
      </c>
      <c r="F54" s="9" t="s">
        <v>109</v>
      </c>
      <c r="G54" s="6">
        <v>11</v>
      </c>
      <c r="H54" s="11">
        <f t="shared" si="21"/>
        <v>16.9942903225806</v>
      </c>
      <c r="I54" s="11">
        <f t="shared" si="22"/>
        <v>290.144290322581</v>
      </c>
      <c r="J54" s="11">
        <f t="shared" si="23"/>
        <v>0.14059105805066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1.43904776273295</v>
      </c>
      <c r="O54" s="11">
        <f t="shared" si="40"/>
        <v>1.04809935593331</v>
      </c>
      <c r="P54" s="11">
        <f t="shared" si="26"/>
        <v>0.14735339739288</v>
      </c>
      <c r="Q54" s="15">
        <f t="shared" si="27"/>
        <v>0.0191559416610744</v>
      </c>
      <c r="R54" s="11">
        <f t="shared" si="28"/>
        <v>0.1264068</v>
      </c>
      <c r="S54" s="16">
        <f t="shared" si="29"/>
        <v>0.151542018792299</v>
      </c>
      <c r="T54" s="3">
        <v>0.01</v>
      </c>
      <c r="U54" s="17">
        <f t="shared" si="30"/>
        <v>0.00151542018792299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0.020615420187923</v>
      </c>
      <c r="AR54" s="24">
        <f t="shared" si="36"/>
        <v>97.236</v>
      </c>
      <c r="AS54" s="1">
        <f t="shared" si="37"/>
        <v>0.13</v>
      </c>
      <c r="AT54" s="2">
        <f t="shared" si="41"/>
        <v>2.60833333333333</v>
      </c>
      <c r="AU54" s="1">
        <f t="shared" si="38"/>
        <v>4554.07860660199</v>
      </c>
    </row>
    <row r="55" s="1" customFormat="1" spans="1:48">
      <c r="A55" s="6"/>
      <c r="B55" s="6"/>
      <c r="C55" s="9">
        <v>11</v>
      </c>
      <c r="D55" s="10">
        <v>12.2487666666667</v>
      </c>
      <c r="E55" s="12">
        <f t="shared" si="39"/>
        <v>16.9942903225806</v>
      </c>
      <c r="F55" s="9" t="s">
        <v>111</v>
      </c>
      <c r="G55" s="6">
        <v>12</v>
      </c>
      <c r="H55" s="11">
        <f t="shared" si="21"/>
        <v>12.2487666666667</v>
      </c>
      <c r="I55" s="11">
        <f t="shared" si="22"/>
        <v>285.398766666667</v>
      </c>
      <c r="J55" s="11">
        <f t="shared" si="23"/>
        <v>0.0804677037818984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1.87310595854043</v>
      </c>
      <c r="P55" s="11">
        <f t="shared" si="26"/>
        <v>0.150724535423941</v>
      </c>
      <c r="Q55" s="15">
        <f t="shared" si="27"/>
        <v>0.0195941896051123</v>
      </c>
      <c r="R55" s="11">
        <f t="shared" si="28"/>
        <v>0.1264068</v>
      </c>
      <c r="S55" s="16">
        <f t="shared" si="29"/>
        <v>0.155008983734358</v>
      </c>
      <c r="T55" s="3">
        <v>0.01</v>
      </c>
      <c r="U55" s="17">
        <f t="shared" si="30"/>
        <v>0.00155008983734358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0.0206500898373436</v>
      </c>
      <c r="AR55" s="24">
        <f t="shared" si="36"/>
        <v>97.236</v>
      </c>
      <c r="AS55" s="1">
        <f t="shared" si="37"/>
        <v>0.13</v>
      </c>
      <c r="AT55" s="2">
        <f t="shared" si="41"/>
        <v>2.60833333333333</v>
      </c>
      <c r="AU55" s="1">
        <f t="shared" si="38"/>
        <v>4561.73735463067</v>
      </c>
      <c r="AV55" s="1">
        <f>SUM(AU44:AU55)</f>
        <v>78498.0576224267</v>
      </c>
    </row>
    <row r="56" s="1" customFormat="1" spans="1:46">
      <c r="A56" s="6"/>
      <c r="B56" s="6"/>
      <c r="C56" s="9">
        <v>12</v>
      </c>
      <c r="D56" s="10">
        <v>3.63474193548387</v>
      </c>
      <c r="E56" s="12">
        <f t="shared" si="39"/>
        <v>12.2487666666667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6.07</v>
      </c>
      <c r="E60" s="9"/>
      <c r="F60" s="9"/>
      <c r="G60" s="6">
        <v>1</v>
      </c>
      <c r="H60" s="11">
        <f t="shared" ref="H60:H71" si="42">E61</f>
        <v>6.07</v>
      </c>
      <c r="I60" s="11">
        <f t="shared" ref="I60:I71" si="43">H60+273.15</f>
        <v>279.22</v>
      </c>
      <c r="J60" s="11">
        <f t="shared" ref="J60:J71" si="44">EXP(($C$18*(I60-$C$16))/($C$19*I60*$C$16))</f>
        <v>0.037822516343569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0.0521837257992221</v>
      </c>
      <c r="Q60" s="15">
        <f t="shared" ref="Q60:Q71" si="48">P60*$B$62</f>
        <v>0.00521837257992221</v>
      </c>
      <c r="R60" s="11">
        <f t="shared" ref="R60:R71" si="49">L60*$B$62</f>
        <v>0.13797</v>
      </c>
      <c r="S60" s="16">
        <f t="shared" ref="S60:S71" si="50">Q60/R60</f>
        <v>0.037822516343569</v>
      </c>
      <c r="T60" s="3">
        <v>0.01</v>
      </c>
      <c r="U60" s="17">
        <f t="shared" ref="U60:U71" si="51">S60*T60</f>
        <v>0.00037822516343569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0.0126782251634357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4.71532258064516</v>
      </c>
      <c r="E61" s="12">
        <f t="shared" ref="E61:E72" si="60">D60</f>
        <v>6.07</v>
      </c>
      <c r="F61" s="9" t="s">
        <v>109</v>
      </c>
      <c r="G61" s="6">
        <v>2</v>
      </c>
      <c r="H61" s="11">
        <f t="shared" si="42"/>
        <v>4.71532258064516</v>
      </c>
      <c r="I61" s="11">
        <f t="shared" si="43"/>
        <v>277.865322580645</v>
      </c>
      <c r="J61" s="11">
        <f t="shared" si="44"/>
        <v>0.0319092532417593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2.70721627420078</v>
      </c>
      <c r="P61" s="11">
        <f t="shared" si="47"/>
        <v>0.0863852496736848</v>
      </c>
      <c r="Q61" s="15">
        <f t="shared" si="48"/>
        <v>0.00863852496736848</v>
      </c>
      <c r="R61" s="11">
        <f t="shared" si="49"/>
        <v>0.13797</v>
      </c>
      <c r="S61" s="16">
        <f t="shared" si="50"/>
        <v>0.0626116182312712</v>
      </c>
      <c r="T61" s="3">
        <v>0.01</v>
      </c>
      <c r="U61" s="17">
        <f t="shared" si="51"/>
        <v>0.000626116182312712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0.0129261161823127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7.31693103448276</v>
      </c>
      <c r="E62" s="12">
        <f t="shared" si="60"/>
        <v>4.71532258064516</v>
      </c>
      <c r="F62" s="9" t="s">
        <v>109</v>
      </c>
      <c r="G62" s="6">
        <v>3</v>
      </c>
      <c r="H62" s="11">
        <f t="shared" si="42"/>
        <v>7.31693103448276</v>
      </c>
      <c r="I62" s="11">
        <f t="shared" si="43"/>
        <v>280.466931034483</v>
      </c>
      <c r="J62" s="11">
        <f t="shared" si="44"/>
        <v>0.0441653121749409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4.00053102452709</v>
      </c>
      <c r="P62" s="11">
        <f t="shared" si="47"/>
        <v>0.176684701563775</v>
      </c>
      <c r="Q62" s="15">
        <f t="shared" si="48"/>
        <v>0.0176684701563775</v>
      </c>
      <c r="R62" s="11">
        <f t="shared" si="49"/>
        <v>0.13797</v>
      </c>
      <c r="S62" s="16">
        <f t="shared" si="50"/>
        <v>0.128060231618305</v>
      </c>
      <c r="T62" s="3">
        <v>0.01</v>
      </c>
      <c r="U62" s="17">
        <f t="shared" si="51"/>
        <v>0.00128060231618305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0.013580602316183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11.506064516129</v>
      </c>
      <c r="E63" s="12">
        <f t="shared" si="60"/>
        <v>7.31693103448276</v>
      </c>
      <c r="F63" s="9" t="s">
        <v>109</v>
      </c>
      <c r="G63" s="6">
        <v>4</v>
      </c>
      <c r="H63" s="11">
        <f t="shared" si="42"/>
        <v>11.506064516129</v>
      </c>
      <c r="I63" s="11">
        <f t="shared" si="43"/>
        <v>284.656064516129</v>
      </c>
      <c r="J63" s="11">
        <f t="shared" si="44"/>
        <v>0.0736144981067005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5.20354632296332</v>
      </c>
      <c r="P63" s="11">
        <f t="shared" si="47"/>
        <v>0.383056450939911</v>
      </c>
      <c r="Q63" s="15">
        <f t="shared" si="48"/>
        <v>0.0383056450939911</v>
      </c>
      <c r="R63" s="11">
        <f t="shared" si="49"/>
        <v>0.13797</v>
      </c>
      <c r="S63" s="16">
        <f t="shared" si="50"/>
        <v>0.277637494339285</v>
      </c>
      <c r="T63" s="3">
        <v>0.01</v>
      </c>
      <c r="U63" s="17">
        <f t="shared" si="51"/>
        <v>0.00277637494339285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0.0150763749433928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15.0558333333333</v>
      </c>
      <c r="E64" s="12">
        <f t="shared" si="60"/>
        <v>11.506064516129</v>
      </c>
      <c r="F64" s="9" t="s">
        <v>109</v>
      </c>
      <c r="G64" s="6">
        <v>5</v>
      </c>
      <c r="H64" s="11">
        <f t="shared" si="42"/>
        <v>15.0558333333333</v>
      </c>
      <c r="I64" s="11">
        <f t="shared" si="43"/>
        <v>288.205833333333</v>
      </c>
      <c r="J64" s="11">
        <f t="shared" si="44"/>
        <v>0.112184307839433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4.57946537842224</v>
      </c>
      <c r="O64" s="11">
        <f t="shared" si="61"/>
        <v>1.62072449360117</v>
      </c>
      <c r="P64" s="11">
        <f t="shared" si="47"/>
        <v>0.181819855513063</v>
      </c>
      <c r="Q64" s="15">
        <f t="shared" si="48"/>
        <v>0.0181819855513063</v>
      </c>
      <c r="R64" s="11">
        <f t="shared" si="49"/>
        <v>0.13797</v>
      </c>
      <c r="S64" s="16">
        <f t="shared" si="50"/>
        <v>0.131782166784854</v>
      </c>
      <c r="T64" s="3">
        <v>0.01</v>
      </c>
      <c r="U64" s="17">
        <f t="shared" si="51"/>
        <v>0.00131782166784854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0.0193678216678485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22.105</v>
      </c>
      <c r="E65" s="12">
        <f t="shared" si="60"/>
        <v>15.0558333333333</v>
      </c>
      <c r="F65" s="9" t="s">
        <v>111</v>
      </c>
      <c r="G65" s="6">
        <v>6</v>
      </c>
      <c r="H65" s="11">
        <f t="shared" si="42"/>
        <v>22.105</v>
      </c>
      <c r="I65" s="11">
        <f t="shared" si="43"/>
        <v>295.255</v>
      </c>
      <c r="J65" s="11">
        <f t="shared" si="44"/>
        <v>0.251321850813938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2.81860463808811</v>
      </c>
      <c r="P65" s="11">
        <f t="shared" si="47"/>
        <v>0.708376934357053</v>
      </c>
      <c r="Q65" s="15">
        <f t="shared" si="48"/>
        <v>0.0708376934357053</v>
      </c>
      <c r="R65" s="11">
        <f t="shared" si="49"/>
        <v>0.13797</v>
      </c>
      <c r="S65" s="16">
        <f t="shared" si="50"/>
        <v>0.513428233932778</v>
      </c>
      <c r="T65" s="3">
        <v>0.01</v>
      </c>
      <c r="U65" s="17">
        <f t="shared" si="51"/>
        <v>0.00513428233932778</v>
      </c>
      <c r="V65" s="16"/>
      <c r="W65" s="3"/>
      <c r="X65" s="17"/>
      <c r="Y65" s="18">
        <v>0.05</v>
      </c>
      <c r="Z65" s="3">
        <v>0.06</v>
      </c>
      <c r="AA65" s="19">
        <f t="shared" si="52"/>
        <v>0.003</v>
      </c>
      <c r="AB65" s="3">
        <v>0.02</v>
      </c>
      <c r="AC65" s="3">
        <v>0.63</v>
      </c>
      <c r="AD65" s="19">
        <f t="shared" si="53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0.02</v>
      </c>
      <c r="AO65" s="3">
        <v>0.28</v>
      </c>
      <c r="AP65" s="3">
        <f t="shared" si="55"/>
        <v>0.0056</v>
      </c>
      <c r="AQ65" s="1">
        <f t="shared" si="56"/>
        <v>0.0283342823393278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25.4033333333333</v>
      </c>
      <c r="E66" s="12">
        <f t="shared" si="60"/>
        <v>22.105</v>
      </c>
      <c r="F66" s="9" t="s">
        <v>109</v>
      </c>
      <c r="G66" s="6">
        <v>7</v>
      </c>
      <c r="H66" s="11">
        <f t="shared" si="42"/>
        <v>25.4033333333333</v>
      </c>
      <c r="I66" s="11">
        <f t="shared" si="43"/>
        <v>298.553333333333</v>
      </c>
      <c r="J66" s="11">
        <f t="shared" si="44"/>
        <v>0.361789009436342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3.48992770373105</v>
      </c>
      <c r="P66" s="11">
        <f t="shared" si="47"/>
        <v>1.26261748693731</v>
      </c>
      <c r="Q66" s="15">
        <f t="shared" si="48"/>
        <v>0.126261748693731</v>
      </c>
      <c r="R66" s="11">
        <f t="shared" si="49"/>
        <v>0.13797</v>
      </c>
      <c r="S66" s="16">
        <f t="shared" si="50"/>
        <v>0.915139151219327</v>
      </c>
      <c r="T66" s="3">
        <v>0.01</v>
      </c>
      <c r="U66" s="17">
        <f t="shared" si="51"/>
        <v>0.00915139151219327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0.0323513915121933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25.4277096774193</v>
      </c>
      <c r="E67" s="12">
        <f t="shared" si="60"/>
        <v>25.4033333333333</v>
      </c>
      <c r="F67" s="9" t="s">
        <v>109</v>
      </c>
      <c r="G67" s="6">
        <v>8</v>
      </c>
      <c r="H67" s="11">
        <f t="shared" si="42"/>
        <v>25.4277096774193</v>
      </c>
      <c r="I67" s="11">
        <f t="shared" si="43"/>
        <v>298.577709677419</v>
      </c>
      <c r="J67" s="11">
        <f t="shared" si="44"/>
        <v>0.362753590434512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3.60701021679375</v>
      </c>
      <c r="P67" s="11">
        <f t="shared" si="47"/>
        <v>1.3084559068759</v>
      </c>
      <c r="Q67" s="15">
        <f t="shared" si="48"/>
        <v>0.13084559068759</v>
      </c>
      <c r="R67" s="11">
        <f t="shared" si="49"/>
        <v>0.13797</v>
      </c>
      <c r="S67" s="16">
        <f t="shared" si="50"/>
        <v>0.948362620044863</v>
      </c>
      <c r="T67" s="3">
        <v>0.01</v>
      </c>
      <c r="U67" s="17">
        <f t="shared" si="51"/>
        <v>0.00948362620044863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0.0326836262004486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29.2398064516129</v>
      </c>
      <c r="E68" s="12">
        <f t="shared" si="60"/>
        <v>25.4277096774193</v>
      </c>
      <c r="F68" s="9" t="s">
        <v>109</v>
      </c>
      <c r="G68" s="6">
        <v>9</v>
      </c>
      <c r="H68" s="11">
        <f t="shared" si="42"/>
        <v>29.2398064516129</v>
      </c>
      <c r="I68" s="11">
        <f t="shared" si="43"/>
        <v>302.389806451613</v>
      </c>
      <c r="J68" s="11">
        <f t="shared" si="44"/>
        <v>0.54720913224466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3.67825430991785</v>
      </c>
      <c r="P68" s="11">
        <f t="shared" si="47"/>
        <v>2.01277434910533</v>
      </c>
      <c r="Q68" s="15">
        <f t="shared" si="48"/>
        <v>0.201277434910533</v>
      </c>
      <c r="R68" s="11">
        <f t="shared" si="49"/>
        <v>0.13797</v>
      </c>
      <c r="S68" s="16">
        <f t="shared" si="50"/>
        <v>1.45884927818028</v>
      </c>
      <c r="T68" s="3">
        <v>0.01</v>
      </c>
      <c r="U68" s="17">
        <f t="shared" si="51"/>
        <v>0.0145884927818028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0.0326384927818028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23.5214</v>
      </c>
      <c r="E69" s="12">
        <f t="shared" si="60"/>
        <v>29.2398064516129</v>
      </c>
      <c r="F69" s="9" t="s">
        <v>109</v>
      </c>
      <c r="G69" s="6">
        <v>10</v>
      </c>
      <c r="H69" s="11">
        <f t="shared" si="42"/>
        <v>23.5214</v>
      </c>
      <c r="I69" s="11">
        <f t="shared" si="43"/>
        <v>296.6714</v>
      </c>
      <c r="J69" s="11">
        <f t="shared" si="44"/>
        <v>0.294176328338657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3.04517996081252</v>
      </c>
      <c r="P69" s="11">
        <f t="shared" si="47"/>
        <v>0.895819860002282</v>
      </c>
      <c r="Q69" s="15">
        <f t="shared" si="48"/>
        <v>0.0895819860002282</v>
      </c>
      <c r="R69" s="11">
        <f t="shared" si="49"/>
        <v>0.13797</v>
      </c>
      <c r="S69" s="16">
        <f t="shared" si="50"/>
        <v>0.649285975213657</v>
      </c>
      <c r="T69" s="3">
        <v>0.01</v>
      </c>
      <c r="U69" s="17">
        <f t="shared" si="51"/>
        <v>0.00649285975213657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0.0245428597521366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16.9942903225806</v>
      </c>
      <c r="E70" s="12">
        <f t="shared" si="60"/>
        <v>23.5214</v>
      </c>
      <c r="F70" s="9" t="s">
        <v>109</v>
      </c>
      <c r="G70" s="6">
        <v>11</v>
      </c>
      <c r="H70" s="11">
        <f t="shared" si="42"/>
        <v>16.9942903225806</v>
      </c>
      <c r="I70" s="11">
        <f t="shared" si="43"/>
        <v>290.144290322581</v>
      </c>
      <c r="J70" s="11">
        <f t="shared" si="44"/>
        <v>0.14059105805066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2.04189209576973</v>
      </c>
      <c r="O70" s="11">
        <f t="shared" si="61"/>
        <v>1.48716800504051</v>
      </c>
      <c r="P70" s="11">
        <f t="shared" si="47"/>
        <v>0.209082523327735</v>
      </c>
      <c r="Q70" s="15">
        <f t="shared" si="48"/>
        <v>0.0209082523327735</v>
      </c>
      <c r="R70" s="11">
        <f t="shared" si="49"/>
        <v>0.13797</v>
      </c>
      <c r="S70" s="16">
        <f t="shared" si="50"/>
        <v>0.151542018792299</v>
      </c>
      <c r="T70" s="3">
        <v>0.01</v>
      </c>
      <c r="U70" s="17">
        <f t="shared" si="51"/>
        <v>0.00151542018792299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0.013815420187923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12.2487666666667</v>
      </c>
      <c r="E71" s="12">
        <f t="shared" si="60"/>
        <v>16.9942903225806</v>
      </c>
      <c r="F71" s="9" t="s">
        <v>111</v>
      </c>
      <c r="G71" s="6">
        <v>12</v>
      </c>
      <c r="H71" s="11">
        <f t="shared" si="42"/>
        <v>12.2487666666667</v>
      </c>
      <c r="I71" s="11">
        <f t="shared" si="43"/>
        <v>285.398766666667</v>
      </c>
      <c r="J71" s="11">
        <f t="shared" si="44"/>
        <v>0.0804677037818984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2.65778548171278</v>
      </c>
      <c r="P71" s="11">
        <f t="shared" si="47"/>
        <v>0.213865894858294</v>
      </c>
      <c r="Q71" s="15">
        <f t="shared" si="48"/>
        <v>0.0213865894858294</v>
      </c>
      <c r="R71" s="11">
        <f t="shared" si="49"/>
        <v>0.13797</v>
      </c>
      <c r="S71" s="16">
        <f t="shared" si="50"/>
        <v>0.155008983734358</v>
      </c>
      <c r="T71" s="3">
        <v>0.01</v>
      </c>
      <c r="U71" s="17">
        <f t="shared" si="51"/>
        <v>0.00155008983734358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0.0138500898373436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3.63474193548387</v>
      </c>
      <c r="E72" s="12">
        <f t="shared" si="60"/>
        <v>12.2487666666667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6.07</v>
      </c>
      <c r="E76" s="9"/>
      <c r="F76" s="9"/>
      <c r="G76" s="6">
        <v>1</v>
      </c>
      <c r="H76" s="11">
        <f t="shared" ref="H76:H87" si="63">E77</f>
        <v>6.07</v>
      </c>
      <c r="I76" s="11">
        <f t="shared" ref="I76:I87" si="64">H76+273.15</f>
        <v>279.22</v>
      </c>
      <c r="J76" s="11">
        <f t="shared" ref="J76:J87" si="65">EXP(($C$18*(I76-$C$16))/($C$19*I76*$C$16))</f>
        <v>0.037822516343569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0.00296006892595675</v>
      </c>
      <c r="Q76" s="15">
        <f t="shared" ref="Q76:Q87" si="69">P76*$B$78</f>
        <v>0.000384808960374378</v>
      </c>
      <c r="R76" s="11">
        <f t="shared" ref="R76:R87" si="70">L76*$B$78</f>
        <v>0.0101740708333333</v>
      </c>
      <c r="S76" s="16">
        <f t="shared" ref="S76:S87" si="71">Q76/R76</f>
        <v>0.0378225163435691</v>
      </c>
      <c r="T76" s="3">
        <v>0.01</v>
      </c>
      <c r="U76" s="17">
        <f t="shared" ref="U76:U87" si="72">S76*T76</f>
        <v>0.000378225163435691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0.0119782251634357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3.425</v>
      </c>
      <c r="AU76" s="1">
        <f t="shared" ref="AU76:AU87" si="79">AT76*10000*AS76*0.67*AR76*AQ76</f>
        <v>279.655012537774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4.71532258064516</v>
      </c>
      <c r="E77" s="12">
        <f t="shared" ref="E77:E88" si="80">D76</f>
        <v>6.07</v>
      </c>
      <c r="F77" s="9" t="s">
        <v>109</v>
      </c>
      <c r="G77" s="6">
        <v>2</v>
      </c>
      <c r="H77" s="11">
        <f t="shared" si="63"/>
        <v>4.71532258064516</v>
      </c>
      <c r="I77" s="11">
        <f t="shared" si="64"/>
        <v>277.865322580645</v>
      </c>
      <c r="J77" s="11">
        <f t="shared" si="65"/>
        <v>0.0319092532417593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0.15356409774071</v>
      </c>
      <c r="P77" s="11">
        <f t="shared" si="68"/>
        <v>0.00490011568365059</v>
      </c>
      <c r="Q77" s="15">
        <f t="shared" si="69"/>
        <v>0.000637015038874577</v>
      </c>
      <c r="R77" s="11">
        <f t="shared" si="70"/>
        <v>0.0101740708333333</v>
      </c>
      <c r="S77" s="16">
        <f t="shared" si="71"/>
        <v>0.0626116182312713</v>
      </c>
      <c r="T77" s="3">
        <v>0.01</v>
      </c>
      <c r="U77" s="17">
        <f t="shared" si="72"/>
        <v>0.000626116182312713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0.0122261161823127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3.425</v>
      </c>
      <c r="AU77" s="1">
        <f t="shared" si="79"/>
        <v>285.442511524158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7.31693103448276</v>
      </c>
      <c r="E78" s="12">
        <f t="shared" si="80"/>
        <v>4.71532258064516</v>
      </c>
      <c r="F78" s="9" t="s">
        <v>109</v>
      </c>
      <c r="G78" s="6">
        <v>3</v>
      </c>
      <c r="H78" s="11">
        <f t="shared" si="63"/>
        <v>7.31693103448276</v>
      </c>
      <c r="I78" s="11">
        <f t="shared" si="64"/>
        <v>280.466931034483</v>
      </c>
      <c r="J78" s="11">
        <f t="shared" si="65"/>
        <v>0.0441653121749409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0.226926065390393</v>
      </c>
      <c r="P78" s="11">
        <f t="shared" si="68"/>
        <v>0.0100222605185977</v>
      </c>
      <c r="Q78" s="15">
        <f t="shared" si="69"/>
        <v>0.00130289386741771</v>
      </c>
      <c r="R78" s="11">
        <f t="shared" si="70"/>
        <v>0.0101740708333333</v>
      </c>
      <c r="S78" s="16">
        <f t="shared" si="71"/>
        <v>0.128060231618305</v>
      </c>
      <c r="T78" s="3">
        <v>0.01</v>
      </c>
      <c r="U78" s="17">
        <f t="shared" si="72"/>
        <v>0.00128060231618305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0.0128806023161831</v>
      </c>
      <c r="AR78" s="24">
        <f t="shared" si="77"/>
        <v>7.82620833333333</v>
      </c>
      <c r="AS78" s="1">
        <f t="shared" si="78"/>
        <v>0.13</v>
      </c>
      <c r="AT78" s="2">
        <f t="shared" si="82"/>
        <v>3.425</v>
      </c>
      <c r="AU78" s="1">
        <f t="shared" si="79"/>
        <v>300.722765942151</v>
      </c>
    </row>
    <row r="79" s="1" customFormat="1" spans="1:47">
      <c r="A79" s="6"/>
      <c r="B79" s="6"/>
      <c r="C79" s="9">
        <v>3</v>
      </c>
      <c r="D79" s="10">
        <v>11.506064516129</v>
      </c>
      <c r="E79" s="12">
        <f t="shared" si="80"/>
        <v>7.31693103448276</v>
      </c>
      <c r="F79" s="9" t="s">
        <v>109</v>
      </c>
      <c r="G79" s="6">
        <v>4</v>
      </c>
      <c r="H79" s="11">
        <f t="shared" si="63"/>
        <v>11.506064516129</v>
      </c>
      <c r="I79" s="11">
        <f t="shared" si="64"/>
        <v>284.656064516129</v>
      </c>
      <c r="J79" s="11">
        <f t="shared" si="65"/>
        <v>0.0736144981067005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0.295165888205128</v>
      </c>
      <c r="P79" s="11">
        <f t="shared" si="68"/>
        <v>0.021728488718439</v>
      </c>
      <c r="Q79" s="15">
        <f t="shared" si="69"/>
        <v>0.00282470353339707</v>
      </c>
      <c r="R79" s="11">
        <f t="shared" si="70"/>
        <v>0.0101740708333333</v>
      </c>
      <c r="S79" s="16">
        <f t="shared" si="71"/>
        <v>0.277637494339286</v>
      </c>
      <c r="T79" s="3">
        <v>0.01</v>
      </c>
      <c r="U79" s="17">
        <f t="shared" si="72"/>
        <v>0.00277637494339286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0.0143763749433929</v>
      </c>
      <c r="AR79" s="24">
        <f t="shared" si="77"/>
        <v>7.82620833333333</v>
      </c>
      <c r="AS79" s="1">
        <f t="shared" si="78"/>
        <v>0.13</v>
      </c>
      <c r="AT79" s="2">
        <f t="shared" si="82"/>
        <v>3.425</v>
      </c>
      <c r="AU79" s="1">
        <f t="shared" si="79"/>
        <v>335.644493252213</v>
      </c>
    </row>
    <row r="80" s="1" customFormat="1" spans="1:47">
      <c r="A80" s="6"/>
      <c r="B80" s="6"/>
      <c r="C80" s="9">
        <v>4</v>
      </c>
      <c r="D80" s="10">
        <v>15.0558333333333</v>
      </c>
      <c r="E80" s="12">
        <f t="shared" si="80"/>
        <v>11.506064516129</v>
      </c>
      <c r="F80" s="9" t="s">
        <v>109</v>
      </c>
      <c r="G80" s="6">
        <v>5</v>
      </c>
      <c r="H80" s="11">
        <f t="shared" si="63"/>
        <v>15.0558333333333</v>
      </c>
      <c r="I80" s="11">
        <f t="shared" si="64"/>
        <v>288.205833333333</v>
      </c>
      <c r="J80" s="11">
        <f t="shared" si="65"/>
        <v>0.112184307839433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0.259765529512355</v>
      </c>
      <c r="O80" s="11">
        <f t="shared" si="81"/>
        <v>0.0919339533076677</v>
      </c>
      <c r="P80" s="11">
        <f t="shared" si="68"/>
        <v>0.0103135469187635</v>
      </c>
      <c r="Q80" s="15">
        <f t="shared" si="69"/>
        <v>0.00134076109943925</v>
      </c>
      <c r="R80" s="11">
        <f t="shared" si="70"/>
        <v>0.0101740708333333</v>
      </c>
      <c r="S80" s="16">
        <f t="shared" si="71"/>
        <v>0.131782166784854</v>
      </c>
      <c r="T80" s="3">
        <v>0.01</v>
      </c>
      <c r="U80" s="17">
        <f t="shared" si="72"/>
        <v>0.00131782166784854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0.0204178216678485</v>
      </c>
      <c r="AR80" s="24">
        <f t="shared" si="77"/>
        <v>7.82620833333333</v>
      </c>
      <c r="AS80" s="1">
        <f t="shared" si="78"/>
        <v>0.13</v>
      </c>
      <c r="AT80" s="2">
        <f t="shared" si="82"/>
        <v>3.425</v>
      </c>
      <c r="AU80" s="1">
        <f t="shared" si="79"/>
        <v>476.693842084903</v>
      </c>
    </row>
    <row r="81" s="1" customFormat="1" spans="1:47">
      <c r="A81" s="6"/>
      <c r="B81" s="6"/>
      <c r="C81" s="9">
        <v>5</v>
      </c>
      <c r="D81" s="10">
        <v>22.105</v>
      </c>
      <c r="E81" s="12">
        <f t="shared" si="80"/>
        <v>15.0558333333333</v>
      </c>
      <c r="F81" s="9" t="s">
        <v>111</v>
      </c>
      <c r="G81" s="6">
        <v>6</v>
      </c>
      <c r="H81" s="11">
        <f t="shared" si="63"/>
        <v>22.105</v>
      </c>
      <c r="I81" s="11">
        <f t="shared" si="64"/>
        <v>295.255</v>
      </c>
      <c r="J81" s="11">
        <f t="shared" si="65"/>
        <v>0.251321850813938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0.159882489722238</v>
      </c>
      <c r="P81" s="11">
        <f t="shared" si="68"/>
        <v>0.0401819632297332</v>
      </c>
      <c r="Q81" s="15">
        <f t="shared" si="69"/>
        <v>0.00522365521986532</v>
      </c>
      <c r="R81" s="11">
        <f t="shared" si="70"/>
        <v>0.0101740708333333</v>
      </c>
      <c r="S81" s="16">
        <f t="shared" si="71"/>
        <v>0.513428233932779</v>
      </c>
      <c r="T81" s="3">
        <v>0.01</v>
      </c>
      <c r="U81" s="17">
        <f t="shared" si="72"/>
        <v>0.00513428233932779</v>
      </c>
      <c r="V81" s="16"/>
      <c r="W81" s="3"/>
      <c r="X81" s="17"/>
      <c r="Y81" s="18">
        <v>0.05</v>
      </c>
      <c r="Z81" s="3">
        <v>0.17</v>
      </c>
      <c r="AA81" s="19">
        <f t="shared" si="73"/>
        <v>0.0085</v>
      </c>
      <c r="AB81" s="3">
        <v>0.02</v>
      </c>
      <c r="AC81" s="3">
        <v>0.03</v>
      </c>
      <c r="AD81" s="19">
        <f t="shared" si="74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5"/>
        <v>0.0158</v>
      </c>
      <c r="AQ81" s="1">
        <f t="shared" si="76"/>
        <v>0.0300342823393278</v>
      </c>
      <c r="AR81" s="24">
        <f t="shared" si="77"/>
        <v>7.82620833333333</v>
      </c>
      <c r="AS81" s="1">
        <f t="shared" si="78"/>
        <v>0.13</v>
      </c>
      <c r="AT81" s="2">
        <f t="shared" si="82"/>
        <v>3.425</v>
      </c>
      <c r="AU81" s="1">
        <f t="shared" si="79"/>
        <v>701.208859373172</v>
      </c>
    </row>
    <row r="82" s="1" customFormat="1" spans="1:47">
      <c r="A82" s="6"/>
      <c r="B82" s="6"/>
      <c r="C82" s="9">
        <v>6</v>
      </c>
      <c r="D82" s="10">
        <v>25.4033333333333</v>
      </c>
      <c r="E82" s="12">
        <f t="shared" si="80"/>
        <v>22.105</v>
      </c>
      <c r="F82" s="9" t="s">
        <v>109</v>
      </c>
      <c r="G82" s="6">
        <v>7</v>
      </c>
      <c r="H82" s="11">
        <f t="shared" si="63"/>
        <v>25.4033333333333</v>
      </c>
      <c r="I82" s="11">
        <f t="shared" si="64"/>
        <v>298.553333333333</v>
      </c>
      <c r="J82" s="11">
        <f t="shared" si="65"/>
        <v>0.361789009436342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0.197962609825838</v>
      </c>
      <c r="P82" s="11">
        <f t="shared" si="68"/>
        <v>0.0716206965143229</v>
      </c>
      <c r="Q82" s="15">
        <f t="shared" si="69"/>
        <v>0.00931069054686198</v>
      </c>
      <c r="R82" s="11">
        <f t="shared" si="70"/>
        <v>0.0101740708333333</v>
      </c>
      <c r="S82" s="16">
        <f t="shared" si="71"/>
        <v>0.91513915121933</v>
      </c>
      <c r="T82" s="3">
        <v>0.01</v>
      </c>
      <c r="U82" s="17">
        <f t="shared" si="72"/>
        <v>0.0091513915121933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0.0340513915121933</v>
      </c>
      <c r="AR82" s="24">
        <f t="shared" si="77"/>
        <v>7.82620833333333</v>
      </c>
      <c r="AS82" s="1">
        <f t="shared" si="78"/>
        <v>0.13</v>
      </c>
      <c r="AT82" s="2">
        <f t="shared" si="82"/>
        <v>3.425</v>
      </c>
      <c r="AU82" s="1">
        <f t="shared" si="79"/>
        <v>794.996102539428</v>
      </c>
    </row>
    <row r="83" s="1" customFormat="1" spans="1:47">
      <c r="A83" s="6"/>
      <c r="B83" s="6"/>
      <c r="C83" s="9">
        <v>7</v>
      </c>
      <c r="D83" s="10">
        <v>25.4277096774193</v>
      </c>
      <c r="E83" s="12">
        <f t="shared" si="80"/>
        <v>25.4033333333333</v>
      </c>
      <c r="F83" s="9" t="s">
        <v>109</v>
      </c>
      <c r="G83" s="6">
        <v>8</v>
      </c>
      <c r="H83" s="11">
        <f t="shared" si="63"/>
        <v>25.4277096774193</v>
      </c>
      <c r="I83" s="11">
        <f t="shared" si="64"/>
        <v>298.577709677419</v>
      </c>
      <c r="J83" s="11">
        <f t="shared" si="65"/>
        <v>0.362753590434512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0.204603996644848</v>
      </c>
      <c r="P83" s="11">
        <f t="shared" si="68"/>
        <v>0.0742208344001694</v>
      </c>
      <c r="Q83" s="15">
        <f t="shared" si="69"/>
        <v>0.00964870847202203</v>
      </c>
      <c r="R83" s="11">
        <f t="shared" si="70"/>
        <v>0.0101740708333333</v>
      </c>
      <c r="S83" s="16">
        <f t="shared" si="71"/>
        <v>0.948362620044866</v>
      </c>
      <c r="T83" s="3">
        <v>0.01</v>
      </c>
      <c r="U83" s="17">
        <f t="shared" si="72"/>
        <v>0.00948362620044866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0.0343836262004487</v>
      </c>
      <c r="AR83" s="24">
        <f t="shared" si="77"/>
        <v>7.82620833333333</v>
      </c>
      <c r="AS83" s="1">
        <f t="shared" si="78"/>
        <v>0.13</v>
      </c>
      <c r="AT83" s="2">
        <f t="shared" si="82"/>
        <v>3.425</v>
      </c>
      <c r="AU83" s="1">
        <f t="shared" si="79"/>
        <v>802.752768877038</v>
      </c>
    </row>
    <row r="84" s="1" customFormat="1" spans="1:47">
      <c r="A84" s="6"/>
      <c r="B84" s="6"/>
      <c r="C84" s="9">
        <v>8</v>
      </c>
      <c r="D84" s="10">
        <v>29.2398064516129</v>
      </c>
      <c r="E84" s="12">
        <f t="shared" si="80"/>
        <v>25.4277096774193</v>
      </c>
      <c r="F84" s="9" t="s">
        <v>109</v>
      </c>
      <c r="G84" s="6">
        <v>9</v>
      </c>
      <c r="H84" s="11">
        <f t="shared" si="63"/>
        <v>29.2398064516129</v>
      </c>
      <c r="I84" s="11">
        <f t="shared" si="64"/>
        <v>302.389806451613</v>
      </c>
      <c r="J84" s="11">
        <f t="shared" si="65"/>
        <v>0.54720913224466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0.208645245578012</v>
      </c>
      <c r="P84" s="11">
        <f t="shared" si="68"/>
        <v>0.114172583779718</v>
      </c>
      <c r="Q84" s="15">
        <f t="shared" si="69"/>
        <v>0.0148424358913633</v>
      </c>
      <c r="R84" s="11">
        <f t="shared" si="70"/>
        <v>0.0101740708333333</v>
      </c>
      <c r="S84" s="16">
        <f t="shared" si="71"/>
        <v>1.45884927818028</v>
      </c>
      <c r="T84" s="3">
        <v>0.01</v>
      </c>
      <c r="U84" s="17">
        <f t="shared" si="72"/>
        <v>0.0145884927818028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0.0336884927818028</v>
      </c>
      <c r="AR84" s="24">
        <f t="shared" si="77"/>
        <v>7.82620833333333</v>
      </c>
      <c r="AS84" s="1">
        <f t="shared" si="78"/>
        <v>0.13</v>
      </c>
      <c r="AT84" s="2">
        <f t="shared" si="82"/>
        <v>3.425</v>
      </c>
      <c r="AU84" s="1">
        <f t="shared" si="79"/>
        <v>786.523524372582</v>
      </c>
    </row>
    <row r="85" s="1" customFormat="1" spans="1:47">
      <c r="A85" s="6"/>
      <c r="B85" s="6"/>
      <c r="C85" s="9">
        <v>9</v>
      </c>
      <c r="D85" s="10">
        <v>23.5214</v>
      </c>
      <c r="E85" s="12">
        <f t="shared" si="80"/>
        <v>29.2398064516129</v>
      </c>
      <c r="F85" s="9" t="s">
        <v>109</v>
      </c>
      <c r="G85" s="6">
        <v>10</v>
      </c>
      <c r="H85" s="11">
        <f t="shared" si="63"/>
        <v>23.5214</v>
      </c>
      <c r="I85" s="11">
        <f t="shared" si="64"/>
        <v>296.6714</v>
      </c>
      <c r="J85" s="11">
        <f t="shared" si="65"/>
        <v>0.294176328338657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0.172734745131627</v>
      </c>
      <c r="P85" s="11">
        <f t="shared" si="68"/>
        <v>0.0508144730993358</v>
      </c>
      <c r="Q85" s="15">
        <f t="shared" si="69"/>
        <v>0.00660588150291365</v>
      </c>
      <c r="R85" s="11">
        <f t="shared" si="70"/>
        <v>0.0101740708333333</v>
      </c>
      <c r="S85" s="16">
        <f t="shared" si="71"/>
        <v>0.649285975213659</v>
      </c>
      <c r="T85" s="3">
        <v>0.01</v>
      </c>
      <c r="U85" s="17">
        <f t="shared" si="72"/>
        <v>0.00649285975213659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0.0255928597521366</v>
      </c>
      <c r="AR85" s="24">
        <f t="shared" si="77"/>
        <v>7.82620833333333</v>
      </c>
      <c r="AS85" s="1">
        <f t="shared" si="78"/>
        <v>0.13</v>
      </c>
      <c r="AT85" s="2">
        <f t="shared" si="82"/>
        <v>3.425</v>
      </c>
      <c r="AU85" s="1">
        <f t="shared" si="79"/>
        <v>597.515192543632</v>
      </c>
    </row>
    <row r="86" s="1" customFormat="1" spans="1:47">
      <c r="A86" s="6"/>
      <c r="B86" s="6"/>
      <c r="C86" s="9">
        <v>10</v>
      </c>
      <c r="D86" s="10">
        <v>16.9942903225806</v>
      </c>
      <c r="E86" s="12">
        <f t="shared" si="80"/>
        <v>23.5214</v>
      </c>
      <c r="F86" s="9" t="s">
        <v>109</v>
      </c>
      <c r="G86" s="6">
        <v>11</v>
      </c>
      <c r="H86" s="11">
        <f t="shared" si="63"/>
        <v>16.9942903225806</v>
      </c>
      <c r="I86" s="11">
        <f t="shared" si="64"/>
        <v>290.144290322581</v>
      </c>
      <c r="J86" s="11">
        <f t="shared" si="65"/>
        <v>0.14059105805066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0.115824258430677</v>
      </c>
      <c r="O86" s="11">
        <f t="shared" si="81"/>
        <v>0.0843580969349479</v>
      </c>
      <c r="P86" s="11">
        <f t="shared" si="68"/>
        <v>0.0118599941032245</v>
      </c>
      <c r="Q86" s="15">
        <f t="shared" si="69"/>
        <v>0.00154179923341918</v>
      </c>
      <c r="R86" s="11">
        <f t="shared" si="70"/>
        <v>0.0101740708333333</v>
      </c>
      <c r="S86" s="16">
        <f t="shared" si="71"/>
        <v>0.1515420187923</v>
      </c>
      <c r="T86" s="3">
        <v>0.01</v>
      </c>
      <c r="U86" s="17">
        <f t="shared" si="72"/>
        <v>0.001515420187923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0.013115420187923</v>
      </c>
      <c r="AR86" s="24">
        <f t="shared" si="77"/>
        <v>7.82620833333333</v>
      </c>
      <c r="AS86" s="1">
        <f t="shared" si="78"/>
        <v>0.13</v>
      </c>
      <c r="AT86" s="2">
        <f t="shared" si="82"/>
        <v>3.425</v>
      </c>
      <c r="AU86" s="1">
        <f t="shared" si="79"/>
        <v>306.20504682847</v>
      </c>
    </row>
    <row r="87" s="1" customFormat="1" spans="1:48">
      <c r="A87" s="6"/>
      <c r="B87" s="6"/>
      <c r="C87" s="9">
        <v>11</v>
      </c>
      <c r="D87" s="10">
        <v>12.2487666666667</v>
      </c>
      <c r="E87" s="12">
        <f t="shared" si="80"/>
        <v>16.9942903225806</v>
      </c>
      <c r="F87" s="9" t="s">
        <v>111</v>
      </c>
      <c r="G87" s="6">
        <v>12</v>
      </c>
      <c r="H87" s="11">
        <f t="shared" si="63"/>
        <v>12.2487666666667</v>
      </c>
      <c r="I87" s="11">
        <f t="shared" si="64"/>
        <v>285.398766666667</v>
      </c>
      <c r="J87" s="11">
        <f t="shared" si="65"/>
        <v>0.0804677037818984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0.150760186165057</v>
      </c>
      <c r="P87" s="11">
        <f t="shared" si="68"/>
        <v>0.0121313260024336</v>
      </c>
      <c r="Q87" s="15">
        <f t="shared" si="69"/>
        <v>0.00157707238031637</v>
      </c>
      <c r="R87" s="11">
        <f t="shared" si="70"/>
        <v>0.0101740708333333</v>
      </c>
      <c r="S87" s="16">
        <f t="shared" si="71"/>
        <v>0.155008983734359</v>
      </c>
      <c r="T87" s="3">
        <v>0.01</v>
      </c>
      <c r="U87" s="17">
        <f t="shared" si="72"/>
        <v>0.00155008983734359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0.0131500898373436</v>
      </c>
      <c r="AR87" s="24">
        <f t="shared" si="77"/>
        <v>7.82620833333333</v>
      </c>
      <c r="AS87" s="1">
        <f t="shared" si="78"/>
        <v>0.13</v>
      </c>
      <c r="AT87" s="2">
        <f t="shared" si="82"/>
        <v>3.425</v>
      </c>
      <c r="AU87" s="1">
        <f t="shared" si="79"/>
        <v>307.014477366893</v>
      </c>
      <c r="AV87" s="1">
        <f>SUM(AU76:AU87)</f>
        <v>5974.37459724241</v>
      </c>
    </row>
    <row r="88" s="1" customFormat="1" spans="1:46">
      <c r="A88" s="6"/>
      <c r="B88" s="6"/>
      <c r="C88" s="9">
        <v>12</v>
      </c>
      <c r="D88" s="10">
        <v>3.63474193548387</v>
      </c>
      <c r="E88" s="12">
        <f t="shared" si="80"/>
        <v>12.2487666666667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6.07</v>
      </c>
      <c r="E91" s="9"/>
      <c r="F91" s="9"/>
      <c r="G91" s="6">
        <v>1</v>
      </c>
      <c r="H91" s="11">
        <f t="shared" ref="H91:H102" si="83">E92</f>
        <v>6.07</v>
      </c>
      <c r="I91" s="11">
        <f t="shared" ref="I91:I102" si="84">H91+273.15</f>
        <v>279.22</v>
      </c>
      <c r="J91" s="11">
        <f t="shared" ref="J91:J102" si="85">EXP(($C$18*(I91-$C$16))/($C$19*I91*$C$16))</f>
        <v>0.037822516343569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0.00287148544080376</v>
      </c>
      <c r="Q91" s="15">
        <f t="shared" ref="Q91:Q102" si="89">P91*$B$93</f>
        <v>0.000516867379344676</v>
      </c>
      <c r="R91" s="11">
        <f t="shared" ref="R91:R102" si="90">L91*$B$93</f>
        <v>0.0136656</v>
      </c>
      <c r="S91" s="16">
        <f t="shared" ref="S91:S102" si="91">Q91/R91</f>
        <v>0.037822516343569</v>
      </c>
      <c r="T91" s="3">
        <v>0.01</v>
      </c>
      <c r="U91" s="17">
        <f t="shared" ref="U91:U102" si="92">S91*T91</f>
        <v>0.00037822516343569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0.0151782251634357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64.7666666666667</v>
      </c>
      <c r="AU91" s="1">
        <f t="shared" ref="AU91:AU102" si="98">AT91*10000*AS91*0.67*AR91*AQ91</f>
        <v>9000.69497746156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4.71532258064516</v>
      </c>
      <c r="E92" s="12">
        <f t="shared" ref="E92:E103" si="99">D91</f>
        <v>6.07</v>
      </c>
      <c r="F92" s="9" t="s">
        <v>109</v>
      </c>
      <c r="G92" s="6">
        <v>2</v>
      </c>
      <c r="H92" s="11">
        <f t="shared" si="83"/>
        <v>4.71532258064516</v>
      </c>
      <c r="I92" s="11">
        <f t="shared" si="84"/>
        <v>277.865322580645</v>
      </c>
      <c r="J92" s="11">
        <f t="shared" si="85"/>
        <v>0.0319092532417593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0.148968514559196</v>
      </c>
      <c r="P92" s="11">
        <f t="shared" si="88"/>
        <v>0.00475347405611811</v>
      </c>
      <c r="Q92" s="15">
        <f t="shared" si="89"/>
        <v>0.000855625330101259</v>
      </c>
      <c r="R92" s="11">
        <f t="shared" si="90"/>
        <v>0.0136656</v>
      </c>
      <c r="S92" s="16">
        <f t="shared" si="91"/>
        <v>0.0626116182312711</v>
      </c>
      <c r="T92" s="3">
        <v>0.01</v>
      </c>
      <c r="U92" s="17">
        <f t="shared" si="92"/>
        <v>0.000626116182312711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0.0154261161823127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64.7666666666667</v>
      </c>
      <c r="AU92" s="1">
        <f t="shared" si="98"/>
        <v>9147.69447341971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7.31693103448276</v>
      </c>
      <c r="E93" s="12">
        <f t="shared" si="99"/>
        <v>4.71532258064516</v>
      </c>
      <c r="F93" s="9" t="s">
        <v>109</v>
      </c>
      <c r="G93" s="6">
        <v>3</v>
      </c>
      <c r="H93" s="11">
        <f t="shared" si="83"/>
        <v>7.31693103448276</v>
      </c>
      <c r="I93" s="11">
        <f t="shared" si="84"/>
        <v>280.466931034483</v>
      </c>
      <c r="J93" s="11">
        <f t="shared" si="85"/>
        <v>0.0441653121749409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0.220135040503078</v>
      </c>
      <c r="P93" s="11">
        <f t="shared" si="88"/>
        <v>0.00972233278446171</v>
      </c>
      <c r="Q93" s="15">
        <f t="shared" si="89"/>
        <v>0.00175001990120311</v>
      </c>
      <c r="R93" s="11">
        <f t="shared" si="90"/>
        <v>0.0136656</v>
      </c>
      <c r="S93" s="16">
        <f t="shared" si="91"/>
        <v>0.128060231618305</v>
      </c>
      <c r="T93" s="3">
        <v>0.01</v>
      </c>
      <c r="U93" s="17">
        <f t="shared" si="92"/>
        <v>0.00128060231618305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0.0160806023161831</v>
      </c>
      <c r="AR93" s="24">
        <f t="shared" si="96"/>
        <v>7.592</v>
      </c>
      <c r="AS93" s="1">
        <f t="shared" si="97"/>
        <v>0.18</v>
      </c>
      <c r="AT93" s="2">
        <f t="shared" si="101"/>
        <v>64.7666666666667</v>
      </c>
      <c r="AU93" s="1">
        <f t="shared" si="98"/>
        <v>9535.80507228841</v>
      </c>
    </row>
    <row r="94" s="1" customFormat="1" spans="1:47">
      <c r="A94" s="6"/>
      <c r="B94" s="6"/>
      <c r="C94" s="9">
        <v>3</v>
      </c>
      <c r="D94" s="10">
        <v>11.506064516129</v>
      </c>
      <c r="E94" s="12">
        <f t="shared" si="99"/>
        <v>7.31693103448276</v>
      </c>
      <c r="F94" s="9" t="s">
        <v>109</v>
      </c>
      <c r="G94" s="6">
        <v>4</v>
      </c>
      <c r="H94" s="11">
        <f t="shared" si="83"/>
        <v>11.506064516129</v>
      </c>
      <c r="I94" s="11">
        <f t="shared" si="84"/>
        <v>284.656064516129</v>
      </c>
      <c r="J94" s="11">
        <f t="shared" si="85"/>
        <v>0.0736144981067005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0.286332707718616</v>
      </c>
      <c r="P94" s="11">
        <f t="shared" si="88"/>
        <v>0.0210782385702385</v>
      </c>
      <c r="Q94" s="15">
        <f t="shared" si="89"/>
        <v>0.00379408294264293</v>
      </c>
      <c r="R94" s="11">
        <f t="shared" si="90"/>
        <v>0.0136656</v>
      </c>
      <c r="S94" s="16">
        <f t="shared" si="91"/>
        <v>0.277637494339285</v>
      </c>
      <c r="T94" s="3">
        <v>0.01</v>
      </c>
      <c r="U94" s="17">
        <f t="shared" si="92"/>
        <v>0.00277637494339285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0.0175763749433928</v>
      </c>
      <c r="AR94" s="24">
        <f t="shared" si="96"/>
        <v>7.592</v>
      </c>
      <c r="AS94" s="1">
        <f t="shared" si="97"/>
        <v>0.18</v>
      </c>
      <c r="AT94" s="2">
        <f t="shared" si="101"/>
        <v>64.7666666666667</v>
      </c>
      <c r="AU94" s="1">
        <f t="shared" si="98"/>
        <v>10422.7989749473</v>
      </c>
    </row>
    <row r="95" s="1" customFormat="1" spans="1:47">
      <c r="A95" s="6"/>
      <c r="B95" s="6"/>
      <c r="C95" s="9">
        <v>4</v>
      </c>
      <c r="D95" s="10">
        <v>15.0558333333333</v>
      </c>
      <c r="E95" s="12">
        <f t="shared" si="99"/>
        <v>11.506064516129</v>
      </c>
      <c r="F95" s="9" t="s">
        <v>109</v>
      </c>
      <c r="G95" s="6">
        <v>5</v>
      </c>
      <c r="H95" s="11">
        <f t="shared" si="83"/>
        <v>15.0558333333333</v>
      </c>
      <c r="I95" s="11">
        <f t="shared" si="84"/>
        <v>288.205833333333</v>
      </c>
      <c r="J95" s="11">
        <f t="shared" si="85"/>
        <v>0.112184307839433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0.251991745690959</v>
      </c>
      <c r="O95" s="11">
        <f t="shared" si="100"/>
        <v>0.0891827234574189</v>
      </c>
      <c r="P95" s="11">
        <f t="shared" si="88"/>
        <v>0.0100049021023061</v>
      </c>
      <c r="Q95" s="15">
        <f t="shared" si="89"/>
        <v>0.0018008823784151</v>
      </c>
      <c r="R95" s="11">
        <f t="shared" si="90"/>
        <v>0.0136656</v>
      </c>
      <c r="S95" s="16">
        <f t="shared" si="91"/>
        <v>0.131782166784854</v>
      </c>
      <c r="T95" s="3">
        <v>0.01</v>
      </c>
      <c r="U95" s="17">
        <f t="shared" si="92"/>
        <v>0.00131782166784854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0.0284178216678485</v>
      </c>
      <c r="AR95" s="24">
        <f t="shared" si="96"/>
        <v>7.592</v>
      </c>
      <c r="AS95" s="1">
        <f t="shared" si="97"/>
        <v>0.18</v>
      </c>
      <c r="AT95" s="2">
        <f t="shared" si="101"/>
        <v>64.7666666666667</v>
      </c>
      <c r="AU95" s="1">
        <f t="shared" si="98"/>
        <v>16851.7822078682</v>
      </c>
    </row>
    <row r="96" s="1" customFormat="1" spans="1:47">
      <c r="A96" s="6"/>
      <c r="B96" s="6"/>
      <c r="C96" s="9">
        <v>5</v>
      </c>
      <c r="D96" s="10">
        <v>22.105</v>
      </c>
      <c r="E96" s="12">
        <f t="shared" si="99"/>
        <v>15.0558333333333</v>
      </c>
      <c r="F96" s="9" t="s">
        <v>111</v>
      </c>
      <c r="G96" s="6">
        <v>6</v>
      </c>
      <c r="H96" s="11">
        <f t="shared" si="83"/>
        <v>22.105</v>
      </c>
      <c r="I96" s="11">
        <f t="shared" si="84"/>
        <v>295.255</v>
      </c>
      <c r="J96" s="11">
        <f t="shared" si="85"/>
        <v>0.251321850813938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0.155097821355113</v>
      </c>
      <c r="P96" s="11">
        <f t="shared" si="88"/>
        <v>0.0389794715201765</v>
      </c>
      <c r="Q96" s="15">
        <f t="shared" si="89"/>
        <v>0.00701630487363177</v>
      </c>
      <c r="R96" s="11">
        <f t="shared" si="90"/>
        <v>0.0136656</v>
      </c>
      <c r="S96" s="16">
        <f t="shared" si="91"/>
        <v>0.513428233932778</v>
      </c>
      <c r="T96" s="3">
        <v>0.01</v>
      </c>
      <c r="U96" s="17">
        <f t="shared" si="92"/>
        <v>0.00513428233932778</v>
      </c>
      <c r="V96" s="16"/>
      <c r="W96" s="3"/>
      <c r="X96" s="17"/>
      <c r="Y96" s="18">
        <v>0.05</v>
      </c>
      <c r="Z96" s="3">
        <v>0.49</v>
      </c>
      <c r="AA96" s="19">
        <f t="shared" si="93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4"/>
        <v>0.01</v>
      </c>
      <c r="AQ96" s="1">
        <f t="shared" si="95"/>
        <v>0.0396342823393278</v>
      </c>
      <c r="AR96" s="24">
        <f t="shared" si="96"/>
        <v>7.592</v>
      </c>
      <c r="AS96" s="1">
        <f t="shared" si="97"/>
        <v>0.18</v>
      </c>
      <c r="AT96" s="2">
        <f t="shared" si="101"/>
        <v>64.7666666666667</v>
      </c>
      <c r="AU96" s="1">
        <f t="shared" si="98"/>
        <v>23503.1488955809</v>
      </c>
    </row>
    <row r="97" s="1" customFormat="1" spans="1:47">
      <c r="A97" s="6"/>
      <c r="B97" s="6"/>
      <c r="C97" s="9">
        <v>6</v>
      </c>
      <c r="D97" s="10">
        <v>25.4033333333333</v>
      </c>
      <c r="E97" s="12">
        <f t="shared" si="99"/>
        <v>22.105</v>
      </c>
      <c r="F97" s="9" t="s">
        <v>109</v>
      </c>
      <c r="G97" s="6">
        <v>7</v>
      </c>
      <c r="H97" s="11">
        <f t="shared" si="83"/>
        <v>25.4033333333333</v>
      </c>
      <c r="I97" s="11">
        <f t="shared" si="84"/>
        <v>298.553333333333</v>
      </c>
      <c r="J97" s="11">
        <f t="shared" si="85"/>
        <v>0.361789009436342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0.192038349834936</v>
      </c>
      <c r="P97" s="11">
        <f t="shared" si="88"/>
        <v>0.0694773643605714</v>
      </c>
      <c r="Q97" s="15">
        <f t="shared" si="89"/>
        <v>0.0125059255849028</v>
      </c>
      <c r="R97" s="11">
        <f t="shared" si="90"/>
        <v>0.0136656</v>
      </c>
      <c r="S97" s="16">
        <f t="shared" si="91"/>
        <v>0.915139151219328</v>
      </c>
      <c r="T97" s="3">
        <v>0.01</v>
      </c>
      <c r="U97" s="17">
        <f t="shared" si="92"/>
        <v>0.00915139151219328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0.0436513915121933</v>
      </c>
      <c r="AR97" s="24">
        <f t="shared" si="96"/>
        <v>7.592</v>
      </c>
      <c r="AS97" s="1">
        <f t="shared" si="97"/>
        <v>0.18</v>
      </c>
      <c r="AT97" s="2">
        <f t="shared" si="101"/>
        <v>64.7666666666667</v>
      </c>
      <c r="AU97" s="1">
        <f t="shared" si="98"/>
        <v>25885.2966082941</v>
      </c>
    </row>
    <row r="98" s="1" customFormat="1" spans="1:47">
      <c r="A98" s="6"/>
      <c r="B98" s="6"/>
      <c r="C98" s="9">
        <v>7</v>
      </c>
      <c r="D98" s="10">
        <v>25.4277096774193</v>
      </c>
      <c r="E98" s="12">
        <f t="shared" si="99"/>
        <v>25.4033333333333</v>
      </c>
      <c r="F98" s="9" t="s">
        <v>109</v>
      </c>
      <c r="G98" s="6">
        <v>8</v>
      </c>
      <c r="H98" s="11">
        <f t="shared" si="83"/>
        <v>25.4277096774193</v>
      </c>
      <c r="I98" s="11">
        <f t="shared" si="84"/>
        <v>298.577709677419</v>
      </c>
      <c r="J98" s="11">
        <f t="shared" si="85"/>
        <v>0.362753590434512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0.198480985474365</v>
      </c>
      <c r="P98" s="11">
        <f t="shared" si="88"/>
        <v>0.0719996901138061</v>
      </c>
      <c r="Q98" s="15">
        <f t="shared" si="89"/>
        <v>0.0129599442204851</v>
      </c>
      <c r="R98" s="11">
        <f t="shared" si="90"/>
        <v>0.0136656</v>
      </c>
      <c r="S98" s="16">
        <f t="shared" si="91"/>
        <v>0.948362620044864</v>
      </c>
      <c r="T98" s="3">
        <v>0.01</v>
      </c>
      <c r="U98" s="17">
        <f t="shared" si="92"/>
        <v>0.00948362620044864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0.0439836262004486</v>
      </c>
      <c r="AR98" s="24">
        <f t="shared" si="96"/>
        <v>7.592</v>
      </c>
      <c r="AS98" s="1">
        <f t="shared" si="97"/>
        <v>0.18</v>
      </c>
      <c r="AT98" s="2">
        <f t="shared" si="101"/>
        <v>64.7666666666667</v>
      </c>
      <c r="AU98" s="1">
        <f t="shared" si="98"/>
        <v>26082.3119416232</v>
      </c>
    </row>
    <row r="99" s="1" customFormat="1" spans="1:47">
      <c r="A99" s="6"/>
      <c r="B99" s="6"/>
      <c r="C99" s="9">
        <v>8</v>
      </c>
      <c r="D99" s="10">
        <v>29.2398064516129</v>
      </c>
      <c r="E99" s="12">
        <f t="shared" si="99"/>
        <v>25.4277096774193</v>
      </c>
      <c r="F99" s="9" t="s">
        <v>109</v>
      </c>
      <c r="G99" s="6">
        <v>9</v>
      </c>
      <c r="H99" s="11">
        <f t="shared" si="83"/>
        <v>29.2398064516129</v>
      </c>
      <c r="I99" s="11">
        <f t="shared" si="84"/>
        <v>302.389806451613</v>
      </c>
      <c r="J99" s="11">
        <f t="shared" si="85"/>
        <v>0.54720913224466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0.202401295360559</v>
      </c>
      <c r="P99" s="11">
        <f t="shared" si="88"/>
        <v>0.110755837199447</v>
      </c>
      <c r="Q99" s="15">
        <f t="shared" si="89"/>
        <v>0.0199360506959004</v>
      </c>
      <c r="R99" s="11">
        <f t="shared" si="90"/>
        <v>0.0136656</v>
      </c>
      <c r="S99" s="16">
        <f t="shared" si="91"/>
        <v>1.45884927818028</v>
      </c>
      <c r="T99" s="3">
        <v>0.01</v>
      </c>
      <c r="U99" s="17">
        <f t="shared" si="92"/>
        <v>0.0145884927818028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0.0416884927818028</v>
      </c>
      <c r="AR99" s="24">
        <f t="shared" si="96"/>
        <v>7.592</v>
      </c>
      <c r="AS99" s="1">
        <f t="shared" si="97"/>
        <v>0.18</v>
      </c>
      <c r="AT99" s="2">
        <f t="shared" si="101"/>
        <v>64.7666666666667</v>
      </c>
      <c r="AU99" s="1">
        <f t="shared" si="98"/>
        <v>24721.2966969967</v>
      </c>
    </row>
    <row r="100" s="1" customFormat="1" spans="1:47">
      <c r="A100" s="6"/>
      <c r="B100" s="6"/>
      <c r="C100" s="9">
        <v>9</v>
      </c>
      <c r="D100" s="10">
        <v>23.5214</v>
      </c>
      <c r="E100" s="12">
        <f t="shared" si="99"/>
        <v>29.2398064516129</v>
      </c>
      <c r="F100" s="9" t="s">
        <v>109</v>
      </c>
      <c r="G100" s="6">
        <v>10</v>
      </c>
      <c r="H100" s="11">
        <f t="shared" si="83"/>
        <v>23.5214</v>
      </c>
      <c r="I100" s="11">
        <f t="shared" si="84"/>
        <v>296.6714</v>
      </c>
      <c r="J100" s="11">
        <f t="shared" si="85"/>
        <v>0.294176328338657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0.167565458161112</v>
      </c>
      <c r="P100" s="11">
        <f t="shared" si="88"/>
        <v>0.0492937912382208</v>
      </c>
      <c r="Q100" s="15">
        <f t="shared" si="89"/>
        <v>0.00887288242287975</v>
      </c>
      <c r="R100" s="11">
        <f t="shared" si="90"/>
        <v>0.0136656</v>
      </c>
      <c r="S100" s="16">
        <f t="shared" si="91"/>
        <v>0.649285975213657</v>
      </c>
      <c r="T100" s="3">
        <v>0.01</v>
      </c>
      <c r="U100" s="17">
        <f t="shared" si="92"/>
        <v>0.00649285975213657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0.0335928597521366</v>
      </c>
      <c r="AR100" s="24">
        <f t="shared" si="96"/>
        <v>7.592</v>
      </c>
      <c r="AS100" s="1">
        <f t="shared" si="97"/>
        <v>0.18</v>
      </c>
      <c r="AT100" s="2">
        <f t="shared" si="101"/>
        <v>64.7666666666667</v>
      </c>
      <c r="AU100" s="1">
        <f t="shared" si="98"/>
        <v>19920.5823338297</v>
      </c>
    </row>
    <row r="101" s="1" customFormat="1" spans="1:47">
      <c r="A101" s="6"/>
      <c r="B101" s="6"/>
      <c r="C101" s="9">
        <v>10</v>
      </c>
      <c r="D101" s="10">
        <v>16.9942903225806</v>
      </c>
      <c r="E101" s="12">
        <f t="shared" si="99"/>
        <v>23.5214</v>
      </c>
      <c r="F101" s="9" t="s">
        <v>109</v>
      </c>
      <c r="G101" s="6">
        <v>11</v>
      </c>
      <c r="H101" s="11">
        <f t="shared" si="83"/>
        <v>16.9942903225806</v>
      </c>
      <c r="I101" s="11">
        <f t="shared" si="84"/>
        <v>290.144290322581</v>
      </c>
      <c r="J101" s="11">
        <f t="shared" si="85"/>
        <v>0.14059105805066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0.112358083576747</v>
      </c>
      <c r="O101" s="11">
        <f t="shared" si="100"/>
        <v>0.0818335833461446</v>
      </c>
      <c r="P101" s="11">
        <f t="shared" si="88"/>
        <v>0.0115050700667113</v>
      </c>
      <c r="Q101" s="15">
        <f t="shared" si="89"/>
        <v>0.00207091261200804</v>
      </c>
      <c r="R101" s="11">
        <f t="shared" si="90"/>
        <v>0.0136656</v>
      </c>
      <c r="S101" s="16">
        <f t="shared" si="91"/>
        <v>0.151542018792299</v>
      </c>
      <c r="T101" s="3">
        <v>0.01</v>
      </c>
      <c r="U101" s="17">
        <f t="shared" si="92"/>
        <v>0.00151542018792299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0.016315420187923</v>
      </c>
      <c r="AR101" s="24">
        <f t="shared" si="96"/>
        <v>7.592</v>
      </c>
      <c r="AS101" s="1">
        <f t="shared" si="97"/>
        <v>0.18</v>
      </c>
      <c r="AT101" s="2">
        <f t="shared" si="101"/>
        <v>64.7666666666667</v>
      </c>
      <c r="AU101" s="1">
        <f t="shared" si="98"/>
        <v>9675.05218557273</v>
      </c>
    </row>
    <row r="102" s="1" customFormat="1" spans="1:48">
      <c r="A102" s="6"/>
      <c r="B102" s="6"/>
      <c r="C102" s="9">
        <v>11</v>
      </c>
      <c r="D102" s="10">
        <v>12.2487666666667</v>
      </c>
      <c r="E102" s="12">
        <f t="shared" si="99"/>
        <v>16.9942903225806</v>
      </c>
      <c r="F102" s="9" t="s">
        <v>111</v>
      </c>
      <c r="G102" s="6">
        <v>12</v>
      </c>
      <c r="H102" s="11">
        <f t="shared" si="83"/>
        <v>12.2487666666667</v>
      </c>
      <c r="I102" s="11">
        <f t="shared" si="84"/>
        <v>285.398766666667</v>
      </c>
      <c r="J102" s="11">
        <f t="shared" si="85"/>
        <v>0.0804677037818984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0.146248513279433</v>
      </c>
      <c r="P102" s="11">
        <f t="shared" si="88"/>
        <v>0.0117682820451125</v>
      </c>
      <c r="Q102" s="15">
        <f t="shared" si="89"/>
        <v>0.00211829076812025</v>
      </c>
      <c r="R102" s="11">
        <f t="shared" si="90"/>
        <v>0.0136656</v>
      </c>
      <c r="S102" s="16">
        <f t="shared" si="91"/>
        <v>0.155008983734358</v>
      </c>
      <c r="T102" s="3">
        <v>0.01</v>
      </c>
      <c r="U102" s="17">
        <f t="shared" si="92"/>
        <v>0.00155008983734358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0.0163500898373436</v>
      </c>
      <c r="AR102" s="24">
        <f t="shared" si="96"/>
        <v>7.592</v>
      </c>
      <c r="AS102" s="1">
        <f t="shared" si="97"/>
        <v>0.18</v>
      </c>
      <c r="AT102" s="2">
        <f t="shared" si="101"/>
        <v>64.7666666666667</v>
      </c>
      <c r="AU102" s="1">
        <f t="shared" si="98"/>
        <v>9695.61130470887</v>
      </c>
      <c r="AV102" s="1">
        <f>SUM(AU91:AU102)</f>
        <v>194442.075672591</v>
      </c>
    </row>
    <row r="103" s="1" customFormat="1" spans="1:46">
      <c r="A103" s="6"/>
      <c r="B103" s="6"/>
      <c r="C103" s="9">
        <v>12</v>
      </c>
      <c r="D103" s="10">
        <v>3.63474193548387</v>
      </c>
      <c r="E103" s="12">
        <f t="shared" si="99"/>
        <v>12.2487666666667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29">
        <v>6.07</v>
      </c>
      <c r="E107" s="9"/>
      <c r="F107" s="9"/>
      <c r="G107" s="6">
        <v>1</v>
      </c>
      <c r="H107" s="11">
        <f t="shared" ref="H107:H118" si="102">E108</f>
        <v>6.07</v>
      </c>
      <c r="I107" s="11">
        <f t="shared" ref="I107:I118" si="103">H107+273.15</f>
        <v>279.22</v>
      </c>
      <c r="J107" s="11">
        <f t="shared" ref="J107:J118" si="104">EXP(($C$18*(I107-$C$16))/($C$19*I107*$C$16))</f>
        <v>0.037822516343569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0.104491698564633</v>
      </c>
      <c r="Q107" s="15">
        <f t="shared" ref="Q107:Q118" si="108">P107*$B$109</f>
        <v>0.0303025925837435</v>
      </c>
      <c r="R107" s="11">
        <f t="shared" ref="R107:R118" si="109">L107*$B$109</f>
        <v>0.80117865</v>
      </c>
      <c r="S107" s="16">
        <f t="shared" ref="S107:S118" si="110">Q107/R107</f>
        <v>0.037822516343569</v>
      </c>
      <c r="T107" s="3">
        <v>0.27</v>
      </c>
      <c r="U107" s="17">
        <f t="shared" ref="U107:U118" si="111">S107*T107</f>
        <v>0.0102120794127636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0.2283842070299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>$E$9/12</f>
        <v>171.178333333333</v>
      </c>
      <c r="AF107" s="1">
        <f t="shared" ref="AF107:AF118" si="115">AE107*10000*AC107*AB107</f>
        <v>4000207.02205536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0">
        <v>4.71532258064516</v>
      </c>
      <c r="E108" s="12">
        <f t="shared" ref="E108:E119" si="116">D107</f>
        <v>6.07</v>
      </c>
      <c r="F108" s="9" t="s">
        <v>109</v>
      </c>
      <c r="G108" s="6">
        <v>2</v>
      </c>
      <c r="H108" s="11">
        <f t="shared" si="102"/>
        <v>4.71532258064516</v>
      </c>
      <c r="I108" s="11">
        <f t="shared" si="103"/>
        <v>277.865322580645</v>
      </c>
      <c r="J108" s="11">
        <f t="shared" si="104"/>
        <v>0.0319092532417593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5.42087830143537</v>
      </c>
      <c r="P108" s="11">
        <f t="shared" si="107"/>
        <v>0.172976178513259</v>
      </c>
      <c r="Q108" s="15">
        <f t="shared" si="108"/>
        <v>0.0501630917688452</v>
      </c>
      <c r="R108" s="11">
        <f t="shared" si="109"/>
        <v>0.80117865</v>
      </c>
      <c r="S108" s="16">
        <f t="shared" si="110"/>
        <v>0.0626116182312711</v>
      </c>
      <c r="T108" s="3">
        <v>0.27</v>
      </c>
      <c r="U108" s="17">
        <f t="shared" si="111"/>
        <v>0.0169051369224432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0.229684668104031</v>
      </c>
      <c r="AC108" s="24">
        <f t="shared" si="113"/>
        <v>10.2321666666667</v>
      </c>
      <c r="AD108" s="1">
        <f t="shared" si="114"/>
        <v>0.29</v>
      </c>
      <c r="AE108" s="25">
        <f t="shared" ref="AE108:AE118" si="118">$E$9/12</f>
        <v>171.178333333333</v>
      </c>
      <c r="AF108" s="1">
        <f t="shared" si="115"/>
        <v>4022984.92595817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0">
        <v>7.31693103448276</v>
      </c>
      <c r="E109" s="12">
        <f t="shared" si="116"/>
        <v>4.71532258064516</v>
      </c>
      <c r="F109" s="9" t="s">
        <v>109</v>
      </c>
      <c r="G109" s="6">
        <v>3</v>
      </c>
      <c r="H109" s="11">
        <f t="shared" si="102"/>
        <v>7.31693103448276</v>
      </c>
      <c r="I109" s="11">
        <f t="shared" si="103"/>
        <v>280.466931034483</v>
      </c>
      <c r="J109" s="11">
        <f t="shared" si="104"/>
        <v>0.0441653121749409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8.01058712292211</v>
      </c>
      <c r="P109" s="11">
        <f t="shared" si="107"/>
        <v>0.353790080988417</v>
      </c>
      <c r="Q109" s="15">
        <f t="shared" si="108"/>
        <v>0.102599123486641</v>
      </c>
      <c r="R109" s="11">
        <f t="shared" si="109"/>
        <v>0.80117865</v>
      </c>
      <c r="S109" s="16">
        <f t="shared" si="110"/>
        <v>0.128060231618305</v>
      </c>
      <c r="T109" s="3">
        <v>0.27</v>
      </c>
      <c r="U109" s="17">
        <f t="shared" si="111"/>
        <v>0.0345762625369423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0.233118167810928</v>
      </c>
      <c r="AC109" s="24">
        <f t="shared" si="113"/>
        <v>10.2321666666667</v>
      </c>
      <c r="AD109" s="1">
        <f t="shared" si="114"/>
        <v>0.29</v>
      </c>
      <c r="AE109" s="25">
        <f t="shared" si="118"/>
        <v>171.178333333333</v>
      </c>
      <c r="AF109" s="1">
        <f t="shared" si="115"/>
        <v>4083123.53981581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0">
        <v>11.506064516129</v>
      </c>
      <c r="E110" s="12">
        <f t="shared" si="116"/>
        <v>7.31693103448276</v>
      </c>
      <c r="F110" s="9" t="s">
        <v>109</v>
      </c>
      <c r="G110" s="6">
        <v>4</v>
      </c>
      <c r="H110" s="11">
        <f t="shared" si="102"/>
        <v>11.506064516129</v>
      </c>
      <c r="I110" s="11">
        <f t="shared" si="103"/>
        <v>284.656064516129</v>
      </c>
      <c r="J110" s="11">
        <f t="shared" si="104"/>
        <v>0.0736144981067005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10.4194820419337</v>
      </c>
      <c r="P110" s="11">
        <f t="shared" si="107"/>
        <v>0.767024941048727</v>
      </c>
      <c r="Q110" s="15">
        <f t="shared" si="108"/>
        <v>0.222437232904131</v>
      </c>
      <c r="R110" s="11">
        <f t="shared" si="109"/>
        <v>0.80117865</v>
      </c>
      <c r="S110" s="16">
        <f t="shared" si="110"/>
        <v>0.277637494339285</v>
      </c>
      <c r="T110" s="3">
        <v>0.27</v>
      </c>
      <c r="U110" s="17">
        <f t="shared" si="111"/>
        <v>0.0749621234716069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0.289765140590533</v>
      </c>
      <c r="AC110" s="24">
        <f t="shared" si="113"/>
        <v>10.2321666666667</v>
      </c>
      <c r="AD110" s="1">
        <f t="shared" si="114"/>
        <v>0.29</v>
      </c>
      <c r="AE110" s="25">
        <f t="shared" si="118"/>
        <v>171.178333333333</v>
      </c>
      <c r="AF110" s="1">
        <f t="shared" si="115"/>
        <v>5075309.56370095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0">
        <v>15.0558333333333</v>
      </c>
      <c r="E111" s="12">
        <f t="shared" si="116"/>
        <v>11.506064516129</v>
      </c>
      <c r="F111" s="9" t="s">
        <v>109</v>
      </c>
      <c r="G111" s="6">
        <v>5</v>
      </c>
      <c r="H111" s="11">
        <f t="shared" si="102"/>
        <v>15.0558333333333</v>
      </c>
      <c r="I111" s="11">
        <f t="shared" si="103"/>
        <v>288.205833333333</v>
      </c>
      <c r="J111" s="11">
        <f t="shared" si="104"/>
        <v>0.112184307839433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9.16983424584071</v>
      </c>
      <c r="O111" s="11">
        <f t="shared" si="117"/>
        <v>3.24530785504425</v>
      </c>
      <c r="P111" s="11">
        <f t="shared" si="107"/>
        <v>0.364072615444014</v>
      </c>
      <c r="Q111" s="15">
        <f t="shared" si="108"/>
        <v>0.105581058478764</v>
      </c>
      <c r="R111" s="11">
        <f t="shared" si="109"/>
        <v>0.80117865</v>
      </c>
      <c r="S111" s="16">
        <f t="shared" si="110"/>
        <v>0.131782166784854</v>
      </c>
      <c r="T111" s="3">
        <v>0.27</v>
      </c>
      <c r="U111" s="17">
        <f t="shared" si="111"/>
        <v>0.0355811850319106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0.2821134242517</v>
      </c>
      <c r="AC111" s="24">
        <f t="shared" si="113"/>
        <v>10.2321666666667</v>
      </c>
      <c r="AD111" s="1">
        <f t="shared" si="114"/>
        <v>0.29</v>
      </c>
      <c r="AE111" s="25">
        <f t="shared" si="118"/>
        <v>171.178333333333</v>
      </c>
      <c r="AF111" s="1">
        <f t="shared" si="115"/>
        <v>4941287.8210094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0">
        <v>22.105</v>
      </c>
      <c r="E112" s="12">
        <f t="shared" si="116"/>
        <v>15.0558333333333</v>
      </c>
      <c r="F112" s="9" t="s">
        <v>111</v>
      </c>
      <c r="G112" s="6">
        <v>6</v>
      </c>
      <c r="H112" s="11">
        <f t="shared" si="102"/>
        <v>22.105</v>
      </c>
      <c r="I112" s="11">
        <f t="shared" si="103"/>
        <v>295.255</v>
      </c>
      <c r="J112" s="11">
        <f t="shared" si="104"/>
        <v>0.251321850813938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5.64392023960023</v>
      </c>
      <c r="P112" s="11">
        <f t="shared" si="107"/>
        <v>1.41844048046258</v>
      </c>
      <c r="Q112" s="15">
        <f t="shared" si="108"/>
        <v>0.411347739334147</v>
      </c>
      <c r="R112" s="11">
        <f t="shared" si="109"/>
        <v>0.80117865</v>
      </c>
      <c r="S112" s="16">
        <f t="shared" si="110"/>
        <v>0.513428233932778</v>
      </c>
      <c r="T112" s="3">
        <v>0.27</v>
      </c>
      <c r="U112" s="17">
        <f t="shared" si="111"/>
        <v>0.13862562316185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0.302134958580347</v>
      </c>
      <c r="AC112" s="24">
        <f t="shared" si="113"/>
        <v>10.2321666666667</v>
      </c>
      <c r="AD112" s="1">
        <f t="shared" si="114"/>
        <v>0.29</v>
      </c>
      <c r="AE112" s="25">
        <f t="shared" si="118"/>
        <v>171.178333333333</v>
      </c>
      <c r="AF112" s="1">
        <f t="shared" si="115"/>
        <v>5291970.04748792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0">
        <v>25.4033333333333</v>
      </c>
      <c r="E113" s="12">
        <f t="shared" si="116"/>
        <v>22.105</v>
      </c>
      <c r="F113" s="9" t="s">
        <v>109</v>
      </c>
      <c r="G113" s="6">
        <v>7</v>
      </c>
      <c r="H113" s="11">
        <f t="shared" si="102"/>
        <v>25.4033333333333</v>
      </c>
      <c r="I113" s="11">
        <f t="shared" si="103"/>
        <v>298.553333333333</v>
      </c>
      <c r="J113" s="11">
        <f t="shared" si="104"/>
        <v>0.361789009436342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6.98816475913766</v>
      </c>
      <c r="P113" s="11">
        <f t="shared" si="107"/>
        <v>2.52824120598637</v>
      </c>
      <c r="Q113" s="15">
        <f t="shared" si="108"/>
        <v>0.733189949736047</v>
      </c>
      <c r="R113" s="11">
        <f t="shared" si="109"/>
        <v>0.80117865</v>
      </c>
      <c r="S113" s="16">
        <f t="shared" si="110"/>
        <v>0.915139151219328</v>
      </c>
      <c r="T113" s="3">
        <v>0.27</v>
      </c>
      <c r="U113" s="17">
        <f t="shared" si="111"/>
        <v>0.247087570829218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0.338409115012117</v>
      </c>
      <c r="AC113" s="24">
        <f t="shared" si="113"/>
        <v>10.2321666666667</v>
      </c>
      <c r="AD113" s="1">
        <f t="shared" si="114"/>
        <v>0.29</v>
      </c>
      <c r="AE113" s="25">
        <f t="shared" si="118"/>
        <v>171.178333333333</v>
      </c>
      <c r="AF113" s="1">
        <f t="shared" si="115"/>
        <v>5927321.05167755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0">
        <v>25.4277096774193</v>
      </c>
      <c r="E114" s="12">
        <f t="shared" si="116"/>
        <v>25.4033333333333</v>
      </c>
      <c r="F114" s="9" t="s">
        <v>109</v>
      </c>
      <c r="G114" s="6">
        <v>8</v>
      </c>
      <c r="H114" s="11">
        <f t="shared" si="102"/>
        <v>25.4277096774193</v>
      </c>
      <c r="I114" s="11">
        <f t="shared" si="103"/>
        <v>298.577709677419</v>
      </c>
      <c r="J114" s="11">
        <f t="shared" si="104"/>
        <v>0.362753590434512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7.22260855315129</v>
      </c>
      <c r="P114" s="11">
        <f t="shared" si="107"/>
        <v>2.62002718495864</v>
      </c>
      <c r="Q114" s="15">
        <f t="shared" si="108"/>
        <v>0.759807883638007</v>
      </c>
      <c r="R114" s="11">
        <f t="shared" si="109"/>
        <v>0.80117865</v>
      </c>
      <c r="S114" s="16">
        <f t="shared" si="110"/>
        <v>0.948362620044864</v>
      </c>
      <c r="T114" s="3">
        <v>0.27</v>
      </c>
      <c r="U114" s="17">
        <f t="shared" si="111"/>
        <v>0.256057907412113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0.340152051410174</v>
      </c>
      <c r="AC114" s="24">
        <f t="shared" si="113"/>
        <v>10.2321666666667</v>
      </c>
      <c r="AD114" s="1">
        <f t="shared" si="114"/>
        <v>0.29</v>
      </c>
      <c r="AE114" s="25">
        <f t="shared" si="118"/>
        <v>171.178333333333</v>
      </c>
      <c r="AF114" s="1">
        <f t="shared" si="115"/>
        <v>5957849.02254372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0">
        <v>29.2398064516129</v>
      </c>
      <c r="E115" s="12">
        <f t="shared" si="116"/>
        <v>25.4277096774193</v>
      </c>
      <c r="F115" s="9" t="s">
        <v>109</v>
      </c>
      <c r="G115" s="6">
        <v>9</v>
      </c>
      <c r="H115" s="11">
        <f t="shared" si="102"/>
        <v>29.2398064516129</v>
      </c>
      <c r="I115" s="11">
        <f t="shared" si="103"/>
        <v>302.389806451613</v>
      </c>
      <c r="J115" s="11">
        <f t="shared" si="104"/>
        <v>0.54720913224466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7.36526636819264</v>
      </c>
      <c r="P115" s="11">
        <f t="shared" si="107"/>
        <v>4.03034101808948</v>
      </c>
      <c r="Q115" s="15">
        <f t="shared" si="108"/>
        <v>1.16879889524595</v>
      </c>
      <c r="R115" s="11">
        <f t="shared" si="109"/>
        <v>0.80117865</v>
      </c>
      <c r="S115" s="16">
        <f t="shared" si="110"/>
        <v>1.45884927818028</v>
      </c>
      <c r="T115" s="3">
        <v>0.27</v>
      </c>
      <c r="U115" s="17">
        <f t="shared" si="111"/>
        <v>0.393889305108674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0.366932691982615</v>
      </c>
      <c r="AC115" s="24">
        <f t="shared" si="113"/>
        <v>10.2321666666667</v>
      </c>
      <c r="AD115" s="1">
        <f t="shared" si="114"/>
        <v>0.29</v>
      </c>
      <c r="AE115" s="25">
        <f t="shared" si="118"/>
        <v>171.178333333333</v>
      </c>
      <c r="AF115" s="1">
        <f t="shared" si="115"/>
        <v>6426918.70063664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0">
        <v>23.5214</v>
      </c>
      <c r="E116" s="12">
        <f t="shared" si="116"/>
        <v>29.2398064516129</v>
      </c>
      <c r="F116" s="9" t="s">
        <v>109</v>
      </c>
      <c r="G116" s="6">
        <v>10</v>
      </c>
      <c r="H116" s="11">
        <f t="shared" si="102"/>
        <v>23.5214</v>
      </c>
      <c r="I116" s="11">
        <f t="shared" si="103"/>
        <v>296.6714</v>
      </c>
      <c r="J116" s="11">
        <f t="shared" si="104"/>
        <v>0.294176328338657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6.09761035010317</v>
      </c>
      <c r="P116" s="11">
        <f t="shared" si="107"/>
        <v>1.79377262443314</v>
      </c>
      <c r="Q116" s="15">
        <f t="shared" si="108"/>
        <v>0.520194061085611</v>
      </c>
      <c r="R116" s="11">
        <f t="shared" si="109"/>
        <v>0.80117865</v>
      </c>
      <c r="S116" s="16">
        <f t="shared" si="110"/>
        <v>0.649285975213657</v>
      </c>
      <c r="T116" s="3">
        <v>0.27</v>
      </c>
      <c r="U116" s="17">
        <f t="shared" si="111"/>
        <v>0.175307213307687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0.309262191545684</v>
      </c>
      <c r="AC116" s="24">
        <f t="shared" si="113"/>
        <v>10.2321666666667</v>
      </c>
      <c r="AD116" s="1">
        <f t="shared" si="114"/>
        <v>0.29</v>
      </c>
      <c r="AE116" s="25">
        <f t="shared" si="118"/>
        <v>171.178333333333</v>
      </c>
      <c r="AF116" s="1">
        <f t="shared" si="115"/>
        <v>5416805.33153201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0">
        <v>16.9942903225806</v>
      </c>
      <c r="E117" s="12">
        <f t="shared" si="116"/>
        <v>23.5214</v>
      </c>
      <c r="F117" s="9" t="s">
        <v>109</v>
      </c>
      <c r="G117" s="6">
        <v>11</v>
      </c>
      <c r="H117" s="11">
        <f t="shared" si="102"/>
        <v>16.9942903225806</v>
      </c>
      <c r="I117" s="11">
        <f t="shared" si="103"/>
        <v>290.144290322581</v>
      </c>
      <c r="J117" s="11">
        <f t="shared" si="104"/>
        <v>0.14059105805066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4.08864583938653</v>
      </c>
      <c r="O117" s="11">
        <f t="shared" si="117"/>
        <v>2.9778768862835</v>
      </c>
      <c r="P117" s="11">
        <f t="shared" si="107"/>
        <v>0.418662862187203</v>
      </c>
      <c r="Q117" s="15">
        <f t="shared" si="108"/>
        <v>0.121412230034289</v>
      </c>
      <c r="R117" s="11">
        <f t="shared" si="109"/>
        <v>0.80117865</v>
      </c>
      <c r="S117" s="16">
        <f t="shared" si="110"/>
        <v>0.151542018792299</v>
      </c>
      <c r="T117" s="3">
        <v>0.27</v>
      </c>
      <c r="U117" s="17">
        <f t="shared" si="111"/>
        <v>0.0409163450739208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0.234350045847863</v>
      </c>
      <c r="AC117" s="24">
        <f t="shared" si="113"/>
        <v>10.2321666666667</v>
      </c>
      <c r="AD117" s="1">
        <f t="shared" si="114"/>
        <v>0.29</v>
      </c>
      <c r="AE117" s="25">
        <f t="shared" si="118"/>
        <v>171.178333333333</v>
      </c>
      <c r="AF117" s="1">
        <f t="shared" si="115"/>
        <v>4104700.19451426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0">
        <v>12.2487666666667</v>
      </c>
      <c r="E118" s="12">
        <f t="shared" si="116"/>
        <v>16.9942903225806</v>
      </c>
      <c r="F118" s="9" t="s">
        <v>111</v>
      </c>
      <c r="G118" s="6">
        <v>12</v>
      </c>
      <c r="H118" s="11">
        <f t="shared" si="102"/>
        <v>12.2487666666667</v>
      </c>
      <c r="I118" s="11">
        <f t="shared" si="103"/>
        <v>285.398766666667</v>
      </c>
      <c r="J118" s="11">
        <f t="shared" si="104"/>
        <v>0.0804677037818984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5.3218990240963</v>
      </c>
      <c r="P118" s="11">
        <f t="shared" si="107"/>
        <v>0.428240994228155</v>
      </c>
      <c r="Q118" s="15">
        <f t="shared" si="108"/>
        <v>0.124189888326165</v>
      </c>
      <c r="R118" s="11">
        <f t="shared" si="109"/>
        <v>0.80117865</v>
      </c>
      <c r="S118" s="16">
        <f t="shared" si="110"/>
        <v>0.155008983734358</v>
      </c>
      <c r="T118" s="3">
        <v>0.27</v>
      </c>
      <c r="U118" s="17">
        <f t="shared" si="111"/>
        <v>0.0418524256082767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0.234531926295688</v>
      </c>
      <c r="AC118" s="24">
        <f t="shared" si="113"/>
        <v>10.2321666666667</v>
      </c>
      <c r="AD118" s="1">
        <f t="shared" si="114"/>
        <v>0.29</v>
      </c>
      <c r="AE118" s="25">
        <f t="shared" si="118"/>
        <v>171.178333333333</v>
      </c>
      <c r="AF118" s="1">
        <f t="shared" si="115"/>
        <v>4107885.87645798</v>
      </c>
      <c r="AG118" s="1">
        <f>SUM(AF107:AF118)</f>
        <v>59356363.0973898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0">
        <v>3.63474193548387</v>
      </c>
      <c r="E119" s="12">
        <f t="shared" si="116"/>
        <v>12.2487666666667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6.07</v>
      </c>
      <c r="E123" s="9"/>
      <c r="F123" s="9"/>
      <c r="G123" s="6">
        <v>1</v>
      </c>
      <c r="H123" s="11">
        <f t="shared" ref="H123:H134" si="119">E124</f>
        <v>6.07</v>
      </c>
      <c r="I123" s="11">
        <f t="shared" ref="I123:I134" si="120">H123+273.15</f>
        <v>279.22</v>
      </c>
      <c r="J123" s="11">
        <f t="shared" ref="J123:J134" si="121">EXP(($C$18*(I123-$C$16))/($C$19*I123*$C$16))</f>
        <v>0.037822516343569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0.019713851968595</v>
      </c>
      <c r="Q123" s="15">
        <f t="shared" ref="Q123:Q134" si="125">P123*$B$125</f>
        <v>0.0051256015118347</v>
      </c>
      <c r="R123" s="11">
        <f t="shared" ref="R123:R134" si="126">L123*$B$125</f>
        <v>0.1355172</v>
      </c>
      <c r="S123" s="16">
        <f t="shared" ref="S123:S134" si="127">Q123/R123</f>
        <v>0.037822516343569</v>
      </c>
      <c r="T123" s="3">
        <v>0.01</v>
      </c>
      <c r="U123" s="17">
        <f t="shared" ref="U123:U134" si="128">S123*T123</f>
        <v>0.00037822516343569</v>
      </c>
      <c r="V123" s="16"/>
      <c r="W123" s="3"/>
      <c r="X123" s="3"/>
      <c r="Y123" s="18"/>
      <c r="Z123" s="3"/>
      <c r="AA123" s="19"/>
      <c r="AB123" s="3"/>
      <c r="AC123" s="3"/>
      <c r="AD123" s="3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0.00586822516343569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4.4401203907441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4.71532258064516</v>
      </c>
      <c r="E124" s="12">
        <f t="shared" ref="E124:E135" si="135">D123</f>
        <v>6.07</v>
      </c>
      <c r="F124" s="9" t="s">
        <v>109</v>
      </c>
      <c r="G124" s="6">
        <v>2</v>
      </c>
      <c r="H124" s="11">
        <f t="shared" si="119"/>
        <v>4.71532258064516</v>
      </c>
      <c r="I124" s="11">
        <f t="shared" si="120"/>
        <v>277.865322580645</v>
      </c>
      <c r="J124" s="11">
        <f t="shared" si="121"/>
        <v>0.0319092532417593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1.0227261480314</v>
      </c>
      <c r="P124" s="11">
        <f t="shared" si="124"/>
        <v>0.0326344276545032</v>
      </c>
      <c r="Q124" s="15">
        <f t="shared" si="125"/>
        <v>0.00848495119017082</v>
      </c>
      <c r="R124" s="11">
        <f t="shared" si="126"/>
        <v>0.1355172</v>
      </c>
      <c r="S124" s="16">
        <f t="shared" si="127"/>
        <v>0.0626116182312712</v>
      </c>
      <c r="T124" s="3">
        <v>0.01</v>
      </c>
      <c r="U124" s="17">
        <f t="shared" si="128"/>
        <v>0.000626116182312712</v>
      </c>
      <c r="V124" s="16"/>
      <c r="W124" s="3"/>
      <c r="X124" s="3"/>
      <c r="Y124" s="18"/>
      <c r="Z124" s="3"/>
      <c r="AA124" s="19"/>
      <c r="AB124" s="3"/>
      <c r="AC124" s="3"/>
      <c r="AD124" s="3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0.00611611618231271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4.62768408111787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7.31693103448276</v>
      </c>
      <c r="E125" s="12">
        <f t="shared" si="135"/>
        <v>4.71532258064516</v>
      </c>
      <c r="F125" s="9" t="s">
        <v>109</v>
      </c>
      <c r="G125" s="6">
        <v>3</v>
      </c>
      <c r="H125" s="11">
        <f t="shared" si="119"/>
        <v>7.31693103448276</v>
      </c>
      <c r="I125" s="11">
        <f t="shared" si="120"/>
        <v>280.466931034483</v>
      </c>
      <c r="J125" s="11">
        <f t="shared" si="121"/>
        <v>0.0441653121749409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1.5113117203769</v>
      </c>
      <c r="P125" s="11">
        <f t="shared" si="124"/>
        <v>0.0667475539240929</v>
      </c>
      <c r="Q125" s="15">
        <f t="shared" si="125"/>
        <v>0.0173543640202642</v>
      </c>
      <c r="R125" s="11">
        <f t="shared" si="126"/>
        <v>0.1355172</v>
      </c>
      <c r="S125" s="16">
        <f t="shared" si="127"/>
        <v>0.128060231618305</v>
      </c>
      <c r="T125" s="3">
        <v>0.01</v>
      </c>
      <c r="U125" s="17">
        <f t="shared" si="128"/>
        <v>0.00128060231618305</v>
      </c>
      <c r="V125" s="16"/>
      <c r="W125" s="3"/>
      <c r="X125" s="3"/>
      <c r="Y125" s="18"/>
      <c r="Z125" s="3"/>
      <c r="AA125" s="19"/>
      <c r="AB125" s="3"/>
      <c r="AC125" s="3"/>
      <c r="AD125" s="3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0.00677060231618305</v>
      </c>
      <c r="AU125" s="24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5.12289296413142</v>
      </c>
    </row>
    <row r="126" s="1" customFormat="1" spans="1:50">
      <c r="A126" s="6"/>
      <c r="B126" s="6"/>
      <c r="C126" s="9">
        <v>3</v>
      </c>
      <c r="D126" s="10">
        <v>11.506064516129</v>
      </c>
      <c r="E126" s="12">
        <f t="shared" si="135"/>
        <v>7.31693103448276</v>
      </c>
      <c r="F126" s="9" t="s">
        <v>109</v>
      </c>
      <c r="G126" s="6">
        <v>4</v>
      </c>
      <c r="H126" s="11">
        <f t="shared" si="119"/>
        <v>11.506064516129</v>
      </c>
      <c r="I126" s="11">
        <f t="shared" si="120"/>
        <v>284.656064516129</v>
      </c>
      <c r="J126" s="11">
        <f t="shared" si="121"/>
        <v>0.0736144981067005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1.96578416645281</v>
      </c>
      <c r="P126" s="11">
        <f t="shared" si="124"/>
        <v>0.144710214799522</v>
      </c>
      <c r="Q126" s="15">
        <f t="shared" si="125"/>
        <v>0.0376246558478757</v>
      </c>
      <c r="R126" s="11">
        <f t="shared" si="126"/>
        <v>0.1355172</v>
      </c>
      <c r="S126" s="16">
        <f t="shared" si="127"/>
        <v>0.277637494339285</v>
      </c>
      <c r="T126" s="3">
        <v>0.01</v>
      </c>
      <c r="U126" s="17">
        <f t="shared" si="128"/>
        <v>0.00277637494339285</v>
      </c>
      <c r="V126" s="16"/>
      <c r="W126" s="3"/>
      <c r="X126" s="3"/>
      <c r="Y126" s="18"/>
      <c r="Z126" s="3"/>
      <c r="AA126" s="19"/>
      <c r="AB126" s="3"/>
      <c r="AC126" s="3"/>
      <c r="AD126" s="3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0.00826637494339285</v>
      </c>
      <c r="AU126" s="24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6.2546509245064</v>
      </c>
    </row>
    <row r="127" s="1" customFormat="1" spans="1:50">
      <c r="A127" s="6"/>
      <c r="B127" s="6"/>
      <c r="C127" s="9">
        <v>4</v>
      </c>
      <c r="D127" s="10">
        <v>15.0558333333333</v>
      </c>
      <c r="E127" s="12">
        <f t="shared" si="135"/>
        <v>11.506064516129</v>
      </c>
      <c r="F127" s="9" t="s">
        <v>109</v>
      </c>
      <c r="G127" s="6">
        <v>5</v>
      </c>
      <c r="H127" s="11">
        <f t="shared" si="119"/>
        <v>15.0558333333333</v>
      </c>
      <c r="I127" s="11">
        <f t="shared" si="120"/>
        <v>288.205833333333</v>
      </c>
      <c r="J127" s="11">
        <f t="shared" si="121"/>
        <v>0.112184307839433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1.73002025407062</v>
      </c>
      <c r="O127" s="11">
        <f t="shared" si="136"/>
        <v>0.612273697582664</v>
      </c>
      <c r="P127" s="11">
        <f t="shared" si="124"/>
        <v>0.0686875009716016</v>
      </c>
      <c r="Q127" s="15">
        <f t="shared" si="125"/>
        <v>0.0178587502526164</v>
      </c>
      <c r="R127" s="11">
        <f t="shared" si="126"/>
        <v>0.1355172</v>
      </c>
      <c r="S127" s="16">
        <f t="shared" si="127"/>
        <v>0.131782166784854</v>
      </c>
      <c r="T127" s="3">
        <v>0.01</v>
      </c>
      <c r="U127" s="17">
        <f t="shared" si="128"/>
        <v>0.00131782166784854</v>
      </c>
      <c r="V127" s="16"/>
      <c r="W127" s="3"/>
      <c r="X127" s="3"/>
      <c r="Y127" s="18"/>
      <c r="Z127" s="3"/>
      <c r="AA127" s="19"/>
      <c r="AB127" s="3"/>
      <c r="AC127" s="3"/>
      <c r="AD127" s="3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0.0112678216678485</v>
      </c>
      <c r="AU127" s="24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8.52565867077108</v>
      </c>
    </row>
    <row r="128" s="1" customFormat="1" spans="1:50">
      <c r="A128" s="6"/>
      <c r="B128" s="6"/>
      <c r="C128" s="9">
        <v>5</v>
      </c>
      <c r="D128" s="10">
        <v>22.105</v>
      </c>
      <c r="E128" s="12">
        <f t="shared" si="135"/>
        <v>15.0558333333333</v>
      </c>
      <c r="F128" s="9" t="s">
        <v>111</v>
      </c>
      <c r="G128" s="6">
        <v>6</v>
      </c>
      <c r="H128" s="11">
        <f t="shared" si="119"/>
        <v>22.105</v>
      </c>
      <c r="I128" s="11">
        <f t="shared" si="120"/>
        <v>295.255</v>
      </c>
      <c r="J128" s="11">
        <f t="shared" si="121"/>
        <v>0.251321850813938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1.06480619661106</v>
      </c>
      <c r="P128" s="11">
        <f t="shared" si="124"/>
        <v>0.267609064090442</v>
      </c>
      <c r="Q128" s="15">
        <f t="shared" si="125"/>
        <v>0.069578356663515</v>
      </c>
      <c r="R128" s="11">
        <f t="shared" si="126"/>
        <v>0.1355172</v>
      </c>
      <c r="S128" s="16">
        <f t="shared" si="127"/>
        <v>0.513428233932778</v>
      </c>
      <c r="T128" s="3">
        <v>0.01</v>
      </c>
      <c r="U128" s="17">
        <f t="shared" si="128"/>
        <v>0.00513428233932778</v>
      </c>
      <c r="V128" s="16"/>
      <c r="W128" s="3"/>
      <c r="X128" s="3"/>
      <c r="Y128" s="18"/>
      <c r="Z128" s="3"/>
      <c r="AA128" s="19"/>
      <c r="AB128" s="3"/>
      <c r="AC128" s="3"/>
      <c r="AD128" s="3"/>
      <c r="AE128" s="16">
        <v>0.01</v>
      </c>
      <c r="AF128" s="3">
        <v>0.49</v>
      </c>
      <c r="AG128" s="17">
        <f t="shared" si="129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30"/>
        <v>0.01</v>
      </c>
      <c r="AT128" s="2">
        <f t="shared" si="131"/>
        <v>0.0200342823393278</v>
      </c>
      <c r="AU128" s="24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15.1586933103796</v>
      </c>
    </row>
    <row r="129" s="1" customFormat="1" spans="1:50">
      <c r="A129" s="6"/>
      <c r="B129" s="6"/>
      <c r="C129" s="9">
        <v>6</v>
      </c>
      <c r="D129" s="10">
        <v>25.4033333333333</v>
      </c>
      <c r="E129" s="12">
        <f t="shared" si="135"/>
        <v>22.105</v>
      </c>
      <c r="F129" s="9" t="s">
        <v>109</v>
      </c>
      <c r="G129" s="6">
        <v>7</v>
      </c>
      <c r="H129" s="11">
        <f t="shared" si="119"/>
        <v>25.4033333333333</v>
      </c>
      <c r="I129" s="11">
        <f t="shared" si="120"/>
        <v>298.553333333333</v>
      </c>
      <c r="J129" s="11">
        <f t="shared" si="121"/>
        <v>0.361789009436342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1.31841713252062</v>
      </c>
      <c r="P129" s="11">
        <f t="shared" si="124"/>
        <v>0.476988828398538</v>
      </c>
      <c r="Q129" s="15">
        <f t="shared" si="125"/>
        <v>0.12401709538362</v>
      </c>
      <c r="R129" s="11">
        <f t="shared" si="126"/>
        <v>0.1355172</v>
      </c>
      <c r="S129" s="16">
        <f t="shared" si="127"/>
        <v>0.915139151219328</v>
      </c>
      <c r="T129" s="3">
        <v>0.01</v>
      </c>
      <c r="U129" s="17">
        <f t="shared" si="128"/>
        <v>0.00915139151219328</v>
      </c>
      <c r="V129" s="16"/>
      <c r="W129" s="3"/>
      <c r="X129" s="3"/>
      <c r="Y129" s="18"/>
      <c r="Z129" s="3"/>
      <c r="AA129" s="19"/>
      <c r="AB129" s="3"/>
      <c r="AC129" s="3"/>
      <c r="AD129" s="3"/>
      <c r="AE129" s="16">
        <v>0.01</v>
      </c>
      <c r="AF129" s="3">
        <v>0.49</v>
      </c>
      <c r="AG129" s="17">
        <f t="shared" si="129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0.0240513915121933</v>
      </c>
      <c r="AU129" s="24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18.1981895555854</v>
      </c>
    </row>
    <row r="130" s="1" customFormat="1" spans="1:50">
      <c r="A130" s="6"/>
      <c r="B130" s="6"/>
      <c r="C130" s="9">
        <v>7</v>
      </c>
      <c r="D130" s="10">
        <v>25.4277096774193</v>
      </c>
      <c r="E130" s="12">
        <f t="shared" si="135"/>
        <v>25.4033333333333</v>
      </c>
      <c r="F130" s="9" t="s">
        <v>109</v>
      </c>
      <c r="G130" s="6">
        <v>8</v>
      </c>
      <c r="H130" s="11">
        <f t="shared" si="119"/>
        <v>25.4277096774193</v>
      </c>
      <c r="I130" s="11">
        <f t="shared" si="120"/>
        <v>298.577709677419</v>
      </c>
      <c r="J130" s="11">
        <f t="shared" si="121"/>
        <v>0.362753590434512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1.36264830412208</v>
      </c>
      <c r="P130" s="11">
        <f t="shared" si="124"/>
        <v>0.494305564819784</v>
      </c>
      <c r="Q130" s="15">
        <f t="shared" si="125"/>
        <v>0.128519446853144</v>
      </c>
      <c r="R130" s="11">
        <f t="shared" si="126"/>
        <v>0.1355172</v>
      </c>
      <c r="S130" s="16">
        <f t="shared" si="127"/>
        <v>0.948362620044864</v>
      </c>
      <c r="T130" s="3">
        <v>0.01</v>
      </c>
      <c r="U130" s="17">
        <f t="shared" si="128"/>
        <v>0.00948362620044864</v>
      </c>
      <c r="V130" s="16"/>
      <c r="W130" s="3"/>
      <c r="X130" s="3"/>
      <c r="Y130" s="18"/>
      <c r="Z130" s="3"/>
      <c r="AA130" s="19"/>
      <c r="AB130" s="3"/>
      <c r="AC130" s="3"/>
      <c r="AD130" s="3"/>
      <c r="AE130" s="16">
        <v>0.01</v>
      </c>
      <c r="AF130" s="3">
        <v>0.49</v>
      </c>
      <c r="AG130" s="17">
        <f t="shared" si="129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0.0243836262004486</v>
      </c>
      <c r="AU130" s="24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18.4495708459672</v>
      </c>
    </row>
    <row r="131" s="1" customFormat="1" spans="1:50">
      <c r="A131" s="6"/>
      <c r="B131" s="6"/>
      <c r="C131" s="9">
        <v>8</v>
      </c>
      <c r="D131" s="10">
        <v>29.2398064516129</v>
      </c>
      <c r="E131" s="12">
        <f t="shared" si="135"/>
        <v>25.4277096774193</v>
      </c>
      <c r="F131" s="9" t="s">
        <v>109</v>
      </c>
      <c r="G131" s="6">
        <v>9</v>
      </c>
      <c r="H131" s="11">
        <f t="shared" si="119"/>
        <v>29.2398064516129</v>
      </c>
      <c r="I131" s="11">
        <f t="shared" si="120"/>
        <v>302.389806451613</v>
      </c>
      <c r="J131" s="11">
        <f t="shared" si="121"/>
        <v>0.54720913224466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1.3895627393023</v>
      </c>
      <c r="P131" s="11">
        <f t="shared" si="124"/>
        <v>0.760381420773124</v>
      </c>
      <c r="Q131" s="15">
        <f t="shared" si="125"/>
        <v>0.197699169401012</v>
      </c>
      <c r="R131" s="11">
        <f t="shared" si="126"/>
        <v>0.1355172</v>
      </c>
      <c r="S131" s="16">
        <f t="shared" si="127"/>
        <v>1.45884927818028</v>
      </c>
      <c r="T131" s="3">
        <v>0.01</v>
      </c>
      <c r="U131" s="17">
        <f t="shared" si="128"/>
        <v>0.0145884927818028</v>
      </c>
      <c r="V131" s="16"/>
      <c r="W131" s="3"/>
      <c r="X131" s="3"/>
      <c r="Y131" s="18"/>
      <c r="Z131" s="3"/>
      <c r="AA131" s="19"/>
      <c r="AB131" s="3"/>
      <c r="AC131" s="3"/>
      <c r="AD131" s="3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0.0245384927818028</v>
      </c>
      <c r="AU131" s="24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18.5667487398898</v>
      </c>
    </row>
    <row r="132" s="1" customFormat="1" spans="1:50">
      <c r="A132" s="6"/>
      <c r="B132" s="6"/>
      <c r="C132" s="9">
        <v>9</v>
      </c>
      <c r="D132" s="10">
        <v>23.5214</v>
      </c>
      <c r="E132" s="12">
        <f t="shared" si="135"/>
        <v>29.2398064516129</v>
      </c>
      <c r="F132" s="9" t="s">
        <v>109</v>
      </c>
      <c r="G132" s="6">
        <v>10</v>
      </c>
      <c r="H132" s="11">
        <f t="shared" si="119"/>
        <v>23.5214</v>
      </c>
      <c r="I132" s="11">
        <f t="shared" si="120"/>
        <v>296.6714</v>
      </c>
      <c r="J132" s="11">
        <f t="shared" si="121"/>
        <v>0.294176328338657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1.15040131852918</v>
      </c>
      <c r="P132" s="11">
        <f t="shared" si="124"/>
        <v>0.338420836000862</v>
      </c>
      <c r="Q132" s="15">
        <f t="shared" si="125"/>
        <v>0.0879894173602242</v>
      </c>
      <c r="R132" s="11">
        <f t="shared" si="126"/>
        <v>0.1355172</v>
      </c>
      <c r="S132" s="16">
        <f t="shared" si="127"/>
        <v>0.649285975213657</v>
      </c>
      <c r="T132" s="3">
        <v>0.01</v>
      </c>
      <c r="U132" s="17">
        <f t="shared" si="128"/>
        <v>0.00649285975213657</v>
      </c>
      <c r="V132" s="16"/>
      <c r="W132" s="3"/>
      <c r="X132" s="3"/>
      <c r="Y132" s="18"/>
      <c r="Z132" s="3"/>
      <c r="AA132" s="19"/>
      <c r="AB132" s="3"/>
      <c r="AC132" s="3"/>
      <c r="AD132" s="3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0.0164428597521366</v>
      </c>
      <c r="AU132" s="24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12.4412875842792</v>
      </c>
    </row>
    <row r="133" s="1" customFormat="1" spans="1:50">
      <c r="A133" s="6"/>
      <c r="B133" s="6"/>
      <c r="C133" s="9">
        <v>10</v>
      </c>
      <c r="D133" s="10">
        <v>16.9942903225806</v>
      </c>
      <c r="E133" s="12">
        <f t="shared" si="135"/>
        <v>23.5214</v>
      </c>
      <c r="F133" s="9" t="s">
        <v>109</v>
      </c>
      <c r="G133" s="6">
        <v>11</v>
      </c>
      <c r="H133" s="11">
        <f t="shared" si="119"/>
        <v>16.9942903225806</v>
      </c>
      <c r="I133" s="11">
        <f t="shared" si="120"/>
        <v>290.144290322581</v>
      </c>
      <c r="J133" s="11">
        <f t="shared" si="121"/>
        <v>0.14059105805066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0.771381458401897</v>
      </c>
      <c r="O133" s="11">
        <f t="shared" si="136"/>
        <v>0.561819024126416</v>
      </c>
      <c r="P133" s="11">
        <f t="shared" si="124"/>
        <v>0.0789867310349222</v>
      </c>
      <c r="Q133" s="15">
        <f t="shared" si="125"/>
        <v>0.0205365500690798</v>
      </c>
      <c r="R133" s="11">
        <f t="shared" si="126"/>
        <v>0.1355172</v>
      </c>
      <c r="S133" s="16">
        <f t="shared" si="127"/>
        <v>0.151542018792299</v>
      </c>
      <c r="T133" s="3">
        <v>0.01</v>
      </c>
      <c r="U133" s="17">
        <f t="shared" si="128"/>
        <v>0.00151542018792299</v>
      </c>
      <c r="V133" s="16"/>
      <c r="W133" s="3"/>
      <c r="X133" s="3"/>
      <c r="Y133" s="18"/>
      <c r="Z133" s="3"/>
      <c r="AA133" s="19"/>
      <c r="AB133" s="3"/>
      <c r="AC133" s="3"/>
      <c r="AD133" s="3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0.00700542018792299</v>
      </c>
      <c r="AU133" s="24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5.30056501852362</v>
      </c>
    </row>
    <row r="134" s="1" customFormat="1" spans="1:51">
      <c r="A134" s="6"/>
      <c r="B134" s="6"/>
      <c r="C134" s="9">
        <v>11</v>
      </c>
      <c r="D134" s="10">
        <v>12.2487666666667</v>
      </c>
      <c r="E134" s="12">
        <f t="shared" si="135"/>
        <v>16.9942903225806</v>
      </c>
      <c r="F134" s="9" t="s">
        <v>111</v>
      </c>
      <c r="G134" s="6">
        <v>12</v>
      </c>
      <c r="H134" s="11">
        <f t="shared" si="119"/>
        <v>12.2487666666667</v>
      </c>
      <c r="I134" s="11">
        <f t="shared" si="120"/>
        <v>285.398766666667</v>
      </c>
      <c r="J134" s="11">
        <f t="shared" si="121"/>
        <v>0.0804677037818984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1.00405229309149</v>
      </c>
      <c r="P134" s="11">
        <f t="shared" si="124"/>
        <v>0.0807937825020222</v>
      </c>
      <c r="Q134" s="15">
        <f t="shared" si="125"/>
        <v>0.0210063834505258</v>
      </c>
      <c r="R134" s="11">
        <f t="shared" si="126"/>
        <v>0.1355172</v>
      </c>
      <c r="S134" s="16">
        <f t="shared" si="127"/>
        <v>0.155008983734358</v>
      </c>
      <c r="T134" s="3">
        <v>0.01</v>
      </c>
      <c r="U134" s="17">
        <f t="shared" si="128"/>
        <v>0.00155008983734358</v>
      </c>
      <c r="V134" s="16"/>
      <c r="W134" s="3"/>
      <c r="X134" s="3"/>
      <c r="Y134" s="18"/>
      <c r="Z134" s="3"/>
      <c r="AA134" s="19"/>
      <c r="AB134" s="3"/>
      <c r="AC134" s="3"/>
      <c r="AD134" s="3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0.00704008983734358</v>
      </c>
      <c r="AU134" s="24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5.32679738232102</v>
      </c>
      <c r="AY134" s="1">
        <f>SUM(AX123:AX134)</f>
        <v>122.412859468217</v>
      </c>
    </row>
    <row r="135" s="1" customFormat="1" spans="1:46">
      <c r="A135" s="6"/>
      <c r="B135" s="6"/>
      <c r="C135" s="9">
        <v>12</v>
      </c>
      <c r="D135" s="10">
        <v>3.63474193548387</v>
      </c>
      <c r="E135" s="12">
        <f t="shared" si="135"/>
        <v>12.2487666666667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6.07</v>
      </c>
      <c r="E139" s="9"/>
      <c r="F139" s="9"/>
      <c r="G139" s="6">
        <v>1</v>
      </c>
      <c r="H139" s="11">
        <f t="shared" ref="H139:H150" si="138">E140</f>
        <v>6.07</v>
      </c>
      <c r="I139" s="11">
        <f t="shared" ref="I139:I150" si="139">H139+273.15</f>
        <v>279.22</v>
      </c>
      <c r="J139" s="11">
        <f t="shared" ref="J139:J150" si="140">EXP(($C$18*(I139-$C$16))/($C$19*I139*$C$16))</f>
        <v>0.037822516343569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0.0107680704030141</v>
      </c>
      <c r="Q139" s="15">
        <f t="shared" ref="Q139:Q150" si="144">P139*$B$125</f>
        <v>0.00279969830478366</v>
      </c>
      <c r="R139" s="11">
        <f t="shared" ref="R139:R150" si="145">L139*$B$125</f>
        <v>0.074022</v>
      </c>
      <c r="S139" s="16">
        <f t="shared" ref="S139:S150" si="146">Q139/R139</f>
        <v>0.037822516343569</v>
      </c>
      <c r="T139" s="3">
        <v>0.01</v>
      </c>
      <c r="U139" s="17">
        <f t="shared" ref="U139:U150" si="147">S139*T139</f>
        <v>0.00037822516343569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0.00586822516343569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0.0583333333333333</v>
      </c>
      <c r="AX139" s="1">
        <f t="shared" ref="AX139:AX150" si="153">AW139*10000*AV139*0.67*AU139*AT139</f>
        <v>16.9769309057863</v>
      </c>
      <c r="AZ139" s="2">
        <f>$E$12/12</f>
        <v>0.0333333333333333</v>
      </c>
      <c r="BA139" s="1">
        <f t="shared" ref="BA139:BA150" si="154">AZ139*10000*AV139*0.67*AU139*AT139</f>
        <v>9.70110337473502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4.71532258064516</v>
      </c>
      <c r="E140" s="12">
        <f t="shared" ref="E140:E151" si="155">D139</f>
        <v>6.07</v>
      </c>
      <c r="F140" s="9" t="s">
        <v>109</v>
      </c>
      <c r="G140" s="6">
        <v>2</v>
      </c>
      <c r="H140" s="11">
        <f t="shared" si="138"/>
        <v>4.71532258064516</v>
      </c>
      <c r="I140" s="11">
        <f t="shared" si="139"/>
        <v>277.865322580645</v>
      </c>
      <c r="J140" s="11">
        <f t="shared" si="140"/>
        <v>0.0319092532417593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0.558631929596986</v>
      </c>
      <c r="P140" s="11">
        <f t="shared" si="143"/>
        <v>0.0178255277104429</v>
      </c>
      <c r="Q140" s="15">
        <f t="shared" si="144"/>
        <v>0.00463463720471515</v>
      </c>
      <c r="R140" s="11">
        <f t="shared" si="145"/>
        <v>0.074022</v>
      </c>
      <c r="S140" s="16">
        <f t="shared" si="146"/>
        <v>0.0626116182312712</v>
      </c>
      <c r="T140" s="3">
        <v>0.01</v>
      </c>
      <c r="U140" s="17">
        <f t="shared" si="147"/>
        <v>0.000626116182312712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0.00611611618231271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0.0583333333333333</v>
      </c>
      <c r="AX140" s="1">
        <f t="shared" si="153"/>
        <v>17.6940861925095</v>
      </c>
      <c r="AZ140" s="2">
        <f t="shared" ref="AZ140:AZ150" si="158">$E$12/12</f>
        <v>0.0333333333333333</v>
      </c>
      <c r="BA140" s="1">
        <f t="shared" si="154"/>
        <v>10.1109063957197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7.31693103448276</v>
      </c>
      <c r="E141" s="12">
        <f t="shared" si="155"/>
        <v>4.71532258064516</v>
      </c>
      <c r="F141" s="9" t="s">
        <v>109</v>
      </c>
      <c r="G141" s="6">
        <v>3</v>
      </c>
      <c r="H141" s="11">
        <f t="shared" si="138"/>
        <v>7.31693103448276</v>
      </c>
      <c r="I141" s="11">
        <f t="shared" si="139"/>
        <v>280.466931034483</v>
      </c>
      <c r="J141" s="11">
        <f t="shared" si="140"/>
        <v>0.0441653121749409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0.825506401886543</v>
      </c>
      <c r="P141" s="11">
        <f t="shared" si="143"/>
        <v>0.0364587479417314</v>
      </c>
      <c r="Q141" s="15">
        <f t="shared" si="144"/>
        <v>0.00947927446485017</v>
      </c>
      <c r="R141" s="11">
        <f t="shared" si="145"/>
        <v>0.074022</v>
      </c>
      <c r="S141" s="16">
        <f t="shared" si="146"/>
        <v>0.128060231618305</v>
      </c>
      <c r="T141" s="3">
        <v>0.01</v>
      </c>
      <c r="U141" s="17">
        <f t="shared" si="147"/>
        <v>0.00128060231618305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0.00677060231618305</v>
      </c>
      <c r="AU141" s="24">
        <f t="shared" si="151"/>
        <v>28.47</v>
      </c>
      <c r="AV141" s="1">
        <f t="shared" si="152"/>
        <v>0.26</v>
      </c>
      <c r="AW141" s="2">
        <f t="shared" si="157"/>
        <v>0.0583333333333333</v>
      </c>
      <c r="AX141" s="1">
        <f t="shared" si="153"/>
        <v>19.5875319216789</v>
      </c>
      <c r="AZ141" s="2">
        <f t="shared" si="158"/>
        <v>0.0333333333333333</v>
      </c>
      <c r="BA141" s="1">
        <f t="shared" si="154"/>
        <v>11.1928753838165</v>
      </c>
    </row>
    <row r="142" s="1" customFormat="1" spans="1:53">
      <c r="A142" s="6"/>
      <c r="B142" s="6"/>
      <c r="C142" s="9">
        <v>3</v>
      </c>
      <c r="D142" s="10">
        <v>11.506064516129</v>
      </c>
      <c r="E142" s="12">
        <f t="shared" si="155"/>
        <v>7.31693103448276</v>
      </c>
      <c r="F142" s="9" t="s">
        <v>109</v>
      </c>
      <c r="G142" s="6">
        <v>4</v>
      </c>
      <c r="H142" s="11">
        <f t="shared" si="138"/>
        <v>11.506064516129</v>
      </c>
      <c r="I142" s="11">
        <f t="shared" si="139"/>
        <v>284.656064516129</v>
      </c>
      <c r="J142" s="11">
        <f t="shared" si="140"/>
        <v>0.0736144981067005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1.07374765394481</v>
      </c>
      <c r="P142" s="11">
        <f t="shared" si="143"/>
        <v>0.0790433946383944</v>
      </c>
      <c r="Q142" s="15">
        <f t="shared" si="144"/>
        <v>0.0205512826059825</v>
      </c>
      <c r="R142" s="11">
        <f t="shared" si="145"/>
        <v>0.074022</v>
      </c>
      <c r="S142" s="16">
        <f t="shared" si="146"/>
        <v>0.277637494339285</v>
      </c>
      <c r="T142" s="3">
        <v>0.01</v>
      </c>
      <c r="U142" s="17">
        <f t="shared" si="147"/>
        <v>0.00277637494339285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0.00826637494339285</v>
      </c>
      <c r="AU142" s="24">
        <f t="shared" si="151"/>
        <v>28.47</v>
      </c>
      <c r="AV142" s="1">
        <f t="shared" si="152"/>
        <v>0.26</v>
      </c>
      <c r="AW142" s="2">
        <f t="shared" si="157"/>
        <v>0.0583333333333333</v>
      </c>
      <c r="AX142" s="1">
        <f t="shared" si="153"/>
        <v>23.9148417701715</v>
      </c>
      <c r="AZ142" s="2">
        <f t="shared" si="158"/>
        <v>0.0333333333333333</v>
      </c>
      <c r="BA142" s="1">
        <f t="shared" si="154"/>
        <v>13.6656238686694</v>
      </c>
    </row>
    <row r="143" s="1" customFormat="1" spans="1:53">
      <c r="A143" s="6"/>
      <c r="B143" s="6"/>
      <c r="C143" s="9">
        <v>4</v>
      </c>
      <c r="D143" s="10">
        <v>15.0558333333333</v>
      </c>
      <c r="E143" s="12">
        <f t="shared" si="155"/>
        <v>11.506064516129</v>
      </c>
      <c r="F143" s="9" t="s">
        <v>109</v>
      </c>
      <c r="G143" s="6">
        <v>5</v>
      </c>
      <c r="H143" s="11">
        <f t="shared" si="138"/>
        <v>15.0558333333333</v>
      </c>
      <c r="I143" s="11">
        <f t="shared" si="139"/>
        <v>288.205833333333</v>
      </c>
      <c r="J143" s="11">
        <f t="shared" si="140"/>
        <v>0.112184307839433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0.944969046341096</v>
      </c>
      <c r="O143" s="11">
        <f t="shared" si="156"/>
        <v>0.334435212965321</v>
      </c>
      <c r="P143" s="11">
        <f t="shared" si="143"/>
        <v>0.0375183828836479</v>
      </c>
      <c r="Q143" s="15">
        <f t="shared" si="144"/>
        <v>0.00975477954974846</v>
      </c>
      <c r="R143" s="11">
        <f t="shared" si="145"/>
        <v>0.074022</v>
      </c>
      <c r="S143" s="16">
        <f t="shared" si="146"/>
        <v>0.131782166784854</v>
      </c>
      <c r="T143" s="3">
        <v>0.01</v>
      </c>
      <c r="U143" s="17">
        <f t="shared" si="147"/>
        <v>0.00131782166784854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0.0112678216678485</v>
      </c>
      <c r="AU143" s="24">
        <f t="shared" si="151"/>
        <v>28.47</v>
      </c>
      <c r="AV143" s="1">
        <f t="shared" si="152"/>
        <v>0.26</v>
      </c>
      <c r="AW143" s="2">
        <f t="shared" si="157"/>
        <v>0.0583333333333333</v>
      </c>
      <c r="AX143" s="1">
        <f t="shared" si="153"/>
        <v>32.59810668236</v>
      </c>
      <c r="AZ143" s="2">
        <f t="shared" si="158"/>
        <v>0.0333333333333333</v>
      </c>
      <c r="BA143" s="1">
        <f t="shared" si="154"/>
        <v>18.6274895327772</v>
      </c>
    </row>
    <row r="144" s="1" customFormat="1" spans="1:53">
      <c r="A144" s="6"/>
      <c r="B144" s="6"/>
      <c r="C144" s="9">
        <v>5</v>
      </c>
      <c r="D144" s="10">
        <v>22.105</v>
      </c>
      <c r="E144" s="12">
        <f t="shared" si="155"/>
        <v>15.0558333333333</v>
      </c>
      <c r="F144" s="9" t="s">
        <v>111</v>
      </c>
      <c r="G144" s="6">
        <v>6</v>
      </c>
      <c r="H144" s="11">
        <f t="shared" si="138"/>
        <v>22.105</v>
      </c>
      <c r="I144" s="11">
        <f t="shared" si="139"/>
        <v>295.255</v>
      </c>
      <c r="J144" s="11">
        <f t="shared" si="140"/>
        <v>0.251321850813938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0.581616830081673</v>
      </c>
      <c r="P144" s="11">
        <f t="shared" si="143"/>
        <v>0.146173018200662</v>
      </c>
      <c r="Q144" s="15">
        <f t="shared" si="144"/>
        <v>0.0380049847321721</v>
      </c>
      <c r="R144" s="11">
        <f t="shared" si="145"/>
        <v>0.074022</v>
      </c>
      <c r="S144" s="16">
        <f t="shared" si="146"/>
        <v>0.513428233932778</v>
      </c>
      <c r="T144" s="3">
        <v>0.01</v>
      </c>
      <c r="U144" s="17">
        <f t="shared" si="147"/>
        <v>0.00513428233932778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0.01</v>
      </c>
      <c r="AF144" s="3">
        <v>0.49</v>
      </c>
      <c r="AG144" s="17">
        <f t="shared" si="148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9"/>
        <v>0.01</v>
      </c>
      <c r="AT144" s="2">
        <f t="shared" si="150"/>
        <v>0.0200342823393278</v>
      </c>
      <c r="AU144" s="24">
        <f t="shared" si="151"/>
        <v>28.47</v>
      </c>
      <c r="AV144" s="1">
        <f t="shared" si="152"/>
        <v>0.26</v>
      </c>
      <c r="AW144" s="2">
        <f t="shared" si="157"/>
        <v>0.0583333333333333</v>
      </c>
      <c r="AX144" s="1">
        <f t="shared" si="153"/>
        <v>57.9597097161572</v>
      </c>
      <c r="AZ144" s="2">
        <f t="shared" si="158"/>
        <v>0.0333333333333333</v>
      </c>
      <c r="BA144" s="1">
        <f t="shared" si="154"/>
        <v>33.1198341235184</v>
      </c>
    </row>
    <row r="145" s="1" customFormat="1" spans="1:53">
      <c r="A145" s="6"/>
      <c r="B145" s="6"/>
      <c r="C145" s="9">
        <v>6</v>
      </c>
      <c r="D145" s="10">
        <v>25.4033333333333</v>
      </c>
      <c r="E145" s="12">
        <f t="shared" si="155"/>
        <v>22.105</v>
      </c>
      <c r="F145" s="9" t="s">
        <v>109</v>
      </c>
      <c r="G145" s="6">
        <v>7</v>
      </c>
      <c r="H145" s="11">
        <f t="shared" si="138"/>
        <v>25.4033333333333</v>
      </c>
      <c r="I145" s="11">
        <f t="shared" si="139"/>
        <v>298.553333333333</v>
      </c>
      <c r="J145" s="11">
        <f t="shared" si="140"/>
        <v>0.361789009436342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0.720143811881011</v>
      </c>
      <c r="P145" s="11">
        <f t="shared" si="143"/>
        <v>0.260540116352143</v>
      </c>
      <c r="Q145" s="15">
        <f t="shared" si="144"/>
        <v>0.0677404302515571</v>
      </c>
      <c r="R145" s="11">
        <f t="shared" si="145"/>
        <v>0.074022</v>
      </c>
      <c r="S145" s="16">
        <f t="shared" si="146"/>
        <v>0.915139151219328</v>
      </c>
      <c r="T145" s="3">
        <v>0.01</v>
      </c>
      <c r="U145" s="17">
        <f t="shared" si="147"/>
        <v>0.00915139151219328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0.0240513915121933</v>
      </c>
      <c r="AU145" s="24">
        <f t="shared" si="151"/>
        <v>28.47</v>
      </c>
      <c r="AV145" s="1">
        <f t="shared" si="152"/>
        <v>0.26</v>
      </c>
      <c r="AW145" s="2">
        <f t="shared" si="157"/>
        <v>0.0583333333333333</v>
      </c>
      <c r="AX145" s="1">
        <f t="shared" si="153"/>
        <v>69.5813130066502</v>
      </c>
      <c r="AZ145" s="2">
        <f t="shared" si="158"/>
        <v>0.0333333333333333</v>
      </c>
      <c r="BA145" s="1">
        <f t="shared" si="154"/>
        <v>39.7607502895144</v>
      </c>
    </row>
    <row r="146" s="1" customFormat="1" spans="1:53">
      <c r="A146" s="6"/>
      <c r="B146" s="6"/>
      <c r="C146" s="9">
        <v>7</v>
      </c>
      <c r="D146" s="10">
        <v>25.4277096774193</v>
      </c>
      <c r="E146" s="12">
        <f t="shared" si="155"/>
        <v>25.4033333333333</v>
      </c>
      <c r="F146" s="9" t="s">
        <v>109</v>
      </c>
      <c r="G146" s="6">
        <v>8</v>
      </c>
      <c r="H146" s="11">
        <f t="shared" si="138"/>
        <v>25.4277096774193</v>
      </c>
      <c r="I146" s="11">
        <f t="shared" si="139"/>
        <v>298.577709677419</v>
      </c>
      <c r="J146" s="11">
        <f t="shared" si="140"/>
        <v>0.362753590434512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0.744303695528869</v>
      </c>
      <c r="P146" s="11">
        <f t="shared" si="143"/>
        <v>0.269998837926773</v>
      </c>
      <c r="Q146" s="15">
        <f t="shared" si="144"/>
        <v>0.0701996978609609</v>
      </c>
      <c r="R146" s="11">
        <f t="shared" si="145"/>
        <v>0.074022</v>
      </c>
      <c r="S146" s="16">
        <f t="shared" si="146"/>
        <v>0.948362620044864</v>
      </c>
      <c r="T146" s="3">
        <v>0.01</v>
      </c>
      <c r="U146" s="17">
        <f t="shared" si="147"/>
        <v>0.00948362620044864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0.0243836262004486</v>
      </c>
      <c r="AU146" s="24">
        <f t="shared" si="151"/>
        <v>28.47</v>
      </c>
      <c r="AV146" s="1">
        <f t="shared" si="152"/>
        <v>0.26</v>
      </c>
      <c r="AW146" s="2">
        <f t="shared" si="157"/>
        <v>0.0583333333333333</v>
      </c>
      <c r="AX146" s="1">
        <f t="shared" si="153"/>
        <v>70.5424767639922</v>
      </c>
      <c r="AZ146" s="2">
        <f t="shared" si="158"/>
        <v>0.0333333333333333</v>
      </c>
      <c r="BA146" s="1">
        <f t="shared" si="154"/>
        <v>40.3099867222813</v>
      </c>
    </row>
    <row r="147" s="1" customFormat="1" spans="1:53">
      <c r="A147" s="6"/>
      <c r="B147" s="6"/>
      <c r="C147" s="9">
        <v>8</v>
      </c>
      <c r="D147" s="10">
        <v>29.2398064516129</v>
      </c>
      <c r="E147" s="12">
        <f t="shared" si="155"/>
        <v>25.4277096774193</v>
      </c>
      <c r="F147" s="9" t="s">
        <v>109</v>
      </c>
      <c r="G147" s="6">
        <v>9</v>
      </c>
      <c r="H147" s="11">
        <f t="shared" si="138"/>
        <v>29.2398064516129</v>
      </c>
      <c r="I147" s="11">
        <f t="shared" si="139"/>
        <v>302.389806451613</v>
      </c>
      <c r="J147" s="11">
        <f t="shared" si="140"/>
        <v>0.54720913224466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0.759004857602096</v>
      </c>
      <c r="P147" s="11">
        <f t="shared" si="143"/>
        <v>0.415334389497925</v>
      </c>
      <c r="Q147" s="15">
        <f t="shared" si="144"/>
        <v>0.10798694126946</v>
      </c>
      <c r="R147" s="11">
        <f t="shared" si="145"/>
        <v>0.074022</v>
      </c>
      <c r="S147" s="16">
        <f t="shared" si="146"/>
        <v>1.45884927818028</v>
      </c>
      <c r="T147" s="3">
        <v>0.01</v>
      </c>
      <c r="U147" s="17">
        <f t="shared" si="147"/>
        <v>0.0145884927818028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0.0245384927818028</v>
      </c>
      <c r="AU147" s="24">
        <f t="shared" si="151"/>
        <v>28.47</v>
      </c>
      <c r="AV147" s="1">
        <f t="shared" si="152"/>
        <v>0.26</v>
      </c>
      <c r="AW147" s="2">
        <f t="shared" si="157"/>
        <v>0.0583333333333333</v>
      </c>
      <c r="AX147" s="1">
        <f t="shared" si="153"/>
        <v>70.9905098878141</v>
      </c>
      <c r="AZ147" s="2">
        <f t="shared" si="158"/>
        <v>0.0333333333333333</v>
      </c>
      <c r="BA147" s="1">
        <f t="shared" si="154"/>
        <v>40.5660056501795</v>
      </c>
    </row>
    <row r="148" s="1" customFormat="1" spans="1:53">
      <c r="A148" s="6"/>
      <c r="B148" s="6"/>
      <c r="C148" s="9">
        <v>9</v>
      </c>
      <c r="D148" s="10">
        <v>23.5214</v>
      </c>
      <c r="E148" s="12">
        <f t="shared" si="155"/>
        <v>29.2398064516129</v>
      </c>
      <c r="F148" s="9" t="s">
        <v>109</v>
      </c>
      <c r="G148" s="6">
        <v>10</v>
      </c>
      <c r="H148" s="11">
        <f t="shared" si="138"/>
        <v>23.5214</v>
      </c>
      <c r="I148" s="11">
        <f t="shared" si="139"/>
        <v>296.6714</v>
      </c>
      <c r="J148" s="11">
        <f t="shared" si="140"/>
        <v>0.294176328338657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0.628370468104171</v>
      </c>
      <c r="P148" s="11">
        <f t="shared" si="143"/>
        <v>0.184851717143328</v>
      </c>
      <c r="Q148" s="15">
        <f t="shared" si="144"/>
        <v>0.0480614464572653</v>
      </c>
      <c r="R148" s="11">
        <f t="shared" si="145"/>
        <v>0.074022</v>
      </c>
      <c r="S148" s="16">
        <f t="shared" si="146"/>
        <v>0.649285975213657</v>
      </c>
      <c r="T148" s="3">
        <v>0.01</v>
      </c>
      <c r="U148" s="17">
        <f t="shared" si="147"/>
        <v>0.00649285975213657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0.0164428597521366</v>
      </c>
      <c r="AU148" s="24">
        <f t="shared" si="151"/>
        <v>28.47</v>
      </c>
      <c r="AV148" s="1">
        <f t="shared" si="152"/>
        <v>0.26</v>
      </c>
      <c r="AW148" s="2">
        <f t="shared" si="157"/>
        <v>0.0583333333333333</v>
      </c>
      <c r="AX148" s="1">
        <f t="shared" si="153"/>
        <v>47.5696289987145</v>
      </c>
      <c r="AZ148" s="2">
        <f t="shared" si="158"/>
        <v>0.0333333333333333</v>
      </c>
      <c r="BA148" s="1">
        <f t="shared" si="154"/>
        <v>27.1826451421226</v>
      </c>
    </row>
    <row r="149" s="1" customFormat="1" spans="1:53">
      <c r="A149" s="6"/>
      <c r="B149" s="6"/>
      <c r="C149" s="9">
        <v>10</v>
      </c>
      <c r="D149" s="10">
        <v>16.9942903225806</v>
      </c>
      <c r="E149" s="12">
        <f t="shared" si="155"/>
        <v>23.5214</v>
      </c>
      <c r="F149" s="9" t="s">
        <v>109</v>
      </c>
      <c r="G149" s="6">
        <v>11</v>
      </c>
      <c r="H149" s="11">
        <f t="shared" si="138"/>
        <v>16.9942903225806</v>
      </c>
      <c r="I149" s="11">
        <f t="shared" si="139"/>
        <v>290.144290322581</v>
      </c>
      <c r="J149" s="11">
        <f t="shared" si="140"/>
        <v>0.14059105805066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0.421342813412801</v>
      </c>
      <c r="O149" s="11">
        <f t="shared" si="156"/>
        <v>0.306875937548042</v>
      </c>
      <c r="P149" s="11">
        <f t="shared" si="143"/>
        <v>0.0431440127501675</v>
      </c>
      <c r="Q149" s="15">
        <f t="shared" si="144"/>
        <v>0.0112174433150436</v>
      </c>
      <c r="R149" s="11">
        <f t="shared" si="145"/>
        <v>0.074022</v>
      </c>
      <c r="S149" s="16">
        <f t="shared" si="146"/>
        <v>0.151542018792299</v>
      </c>
      <c r="T149" s="3">
        <v>0.01</v>
      </c>
      <c r="U149" s="17">
        <f t="shared" si="147"/>
        <v>0.00151542018792299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0.00700542018792299</v>
      </c>
      <c r="AU149" s="24">
        <f t="shared" si="151"/>
        <v>28.47</v>
      </c>
      <c r="AV149" s="1">
        <f t="shared" si="152"/>
        <v>0.26</v>
      </c>
      <c r="AW149" s="2">
        <f t="shared" si="157"/>
        <v>0.0583333333333333</v>
      </c>
      <c r="AX149" s="1">
        <f t="shared" si="153"/>
        <v>20.2668662472962</v>
      </c>
      <c r="AZ149" s="2">
        <f t="shared" si="158"/>
        <v>0.0333333333333333</v>
      </c>
      <c r="BA149" s="1">
        <f t="shared" si="154"/>
        <v>11.5810664270264</v>
      </c>
    </row>
    <row r="150" s="1" customFormat="1" spans="1:54">
      <c r="A150" s="6"/>
      <c r="B150" s="6"/>
      <c r="C150" s="9">
        <v>11</v>
      </c>
      <c r="D150" s="10">
        <v>12.2487666666667</v>
      </c>
      <c r="E150" s="12">
        <f t="shared" si="155"/>
        <v>16.9942903225806</v>
      </c>
      <c r="F150" s="9" t="s">
        <v>111</v>
      </c>
      <c r="G150" s="6">
        <v>12</v>
      </c>
      <c r="H150" s="11">
        <f t="shared" si="138"/>
        <v>12.2487666666667</v>
      </c>
      <c r="I150" s="11">
        <f t="shared" si="139"/>
        <v>285.398766666667</v>
      </c>
      <c r="J150" s="11">
        <f t="shared" si="140"/>
        <v>0.0804677037818984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0.548431924797875</v>
      </c>
      <c r="P150" s="11">
        <f t="shared" si="143"/>
        <v>0.0441310576691718</v>
      </c>
      <c r="Q150" s="15">
        <f t="shared" si="144"/>
        <v>0.0114740749939847</v>
      </c>
      <c r="R150" s="11">
        <f t="shared" si="145"/>
        <v>0.074022</v>
      </c>
      <c r="S150" s="16">
        <f t="shared" si="146"/>
        <v>0.155008983734358</v>
      </c>
      <c r="T150" s="3">
        <v>0.01</v>
      </c>
      <c r="U150" s="17">
        <f t="shared" si="147"/>
        <v>0.00155008983734358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0.00704008983734358</v>
      </c>
      <c r="AU150" s="24">
        <f t="shared" si="151"/>
        <v>28.47</v>
      </c>
      <c r="AV150" s="1">
        <f t="shared" si="152"/>
        <v>0.26</v>
      </c>
      <c r="AW150" s="2">
        <f t="shared" si="157"/>
        <v>0.0583333333333333</v>
      </c>
      <c r="AX150" s="1">
        <f t="shared" si="153"/>
        <v>20.3671664618157</v>
      </c>
      <c r="AY150" s="1">
        <f>SUM(AX139:AX150)</f>
        <v>468.049168554946</v>
      </c>
      <c r="AZ150" s="2">
        <f t="shared" si="158"/>
        <v>0.0333333333333333</v>
      </c>
      <c r="BA150" s="1">
        <f t="shared" si="154"/>
        <v>11.6383808353232</v>
      </c>
      <c r="BB150" s="1">
        <f>SUM(BA139:BA150)</f>
        <v>267.456667745684</v>
      </c>
    </row>
    <row r="151" s="1" customFormat="1" spans="1:46">
      <c r="A151" s="6"/>
      <c r="B151" s="6"/>
      <c r="C151" s="9">
        <v>12</v>
      </c>
      <c r="D151" s="10">
        <v>3.63474193548387</v>
      </c>
      <c r="E151" s="12">
        <f t="shared" si="155"/>
        <v>12.2487666666667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18.1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78.3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128.9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972.66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28318044.4009952</v>
      </c>
      <c r="J16" s="7" t="s">
        <v>35</v>
      </c>
      <c r="K16" s="7">
        <f>I16/(10000*1000)</f>
        <v>2.83180444009952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15567033.4100845</v>
      </c>
      <c r="J17" s="7" t="s">
        <v>35</v>
      </c>
      <c r="K17" s="7">
        <f>I17/(10000*1000)</f>
        <v>1.55670334100845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8.98</v>
      </c>
      <c r="E29" s="9"/>
      <c r="F29" s="9"/>
      <c r="G29" s="6">
        <v>1</v>
      </c>
      <c r="H29" s="11">
        <f t="shared" ref="H29:H40" si="0">E30</f>
        <v>8.98</v>
      </c>
      <c r="I29" s="11">
        <f t="shared" ref="I29:I40" si="1">H29+273.15</f>
        <v>282.13</v>
      </c>
      <c r="J29" s="11">
        <f t="shared" ref="J29:J40" si="2">EXP(($C$18*(I29-$C$16))/($C$19*I29*$C$16))</f>
        <v>0.0541946307469666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0.0538373978059595</v>
      </c>
      <c r="Q29" s="15">
        <f t="shared" ref="Q29:Q40" si="6">P29*$B$31</f>
        <v>0.00699886171477474</v>
      </c>
      <c r="R29" s="11">
        <f t="shared" ref="R29:R40" si="7">L29*$B$31</f>
        <v>0.129143083333333</v>
      </c>
      <c r="S29" s="16">
        <f t="shared" ref="S29:S40" si="8">Q29/R29</f>
        <v>0.0541946307469667</v>
      </c>
      <c r="T29" s="3">
        <v>0.01</v>
      </c>
      <c r="U29" s="17">
        <f t="shared" ref="U29:U40" si="9">S29*T29</f>
        <v>0.000541946307469667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0.0224419463074697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0.258333333333333</v>
      </c>
      <c r="AU29" s="1">
        <f t="shared" ref="AU29:AU40" si="17">AT29*10000*AS29*0.67*AR29*AQ29</f>
        <v>501.633949103406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8.06348387096774</v>
      </c>
      <c r="E30" s="12">
        <f t="shared" ref="E30:E41" si="18">D29</f>
        <v>8.98</v>
      </c>
      <c r="F30" s="9" t="s">
        <v>109</v>
      </c>
      <c r="G30" s="6">
        <v>2</v>
      </c>
      <c r="H30" s="11">
        <f t="shared" si="0"/>
        <v>8.06348387096774</v>
      </c>
      <c r="I30" s="11">
        <f t="shared" si="1"/>
        <v>281.213483870968</v>
      </c>
      <c r="J30" s="11">
        <f t="shared" si="2"/>
        <v>0.0484292075511765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1.93297926886071</v>
      </c>
      <c r="P30" s="11">
        <f t="shared" si="5"/>
        <v>0.0936126542037767</v>
      </c>
      <c r="Q30" s="15">
        <f t="shared" si="6"/>
        <v>0.012169645046491</v>
      </c>
      <c r="R30" s="11">
        <f t="shared" si="7"/>
        <v>0.129143083333333</v>
      </c>
      <c r="S30" s="16">
        <f t="shared" si="8"/>
        <v>0.0942338120817491</v>
      </c>
      <c r="T30" s="3">
        <v>0.01</v>
      </c>
      <c r="U30" s="17">
        <f t="shared" si="9"/>
        <v>0.000942338120817491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0.0228423381208175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0.258333333333333</v>
      </c>
      <c r="AU30" s="1">
        <f t="shared" si="17"/>
        <v>510.583713253385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10.2444827586207</v>
      </c>
      <c r="E31" s="12">
        <f t="shared" si="18"/>
        <v>8.06348387096774</v>
      </c>
      <c r="F31" s="9" t="s">
        <v>109</v>
      </c>
      <c r="G31" s="6">
        <v>3</v>
      </c>
      <c r="H31" s="11">
        <f t="shared" si="0"/>
        <v>10.2444827586207</v>
      </c>
      <c r="I31" s="11">
        <f t="shared" si="1"/>
        <v>283.394482758621</v>
      </c>
      <c r="J31" s="11">
        <f t="shared" si="2"/>
        <v>0.0632168097894832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2.83277494799026</v>
      </c>
      <c r="P31" s="11">
        <f t="shared" si="5"/>
        <v>0.179078995063514</v>
      </c>
      <c r="Q31" s="15">
        <f t="shared" si="6"/>
        <v>0.0232802693582568</v>
      </c>
      <c r="R31" s="11">
        <f t="shared" si="7"/>
        <v>0.129143083333333</v>
      </c>
      <c r="S31" s="16">
        <f t="shared" si="8"/>
        <v>0.180267256730798</v>
      </c>
      <c r="T31" s="3">
        <v>0.01</v>
      </c>
      <c r="U31" s="17">
        <f t="shared" si="9"/>
        <v>0.00180267256730798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0.023702672567308</v>
      </c>
      <c r="AR31" s="24">
        <f t="shared" si="15"/>
        <v>99.3408333333333</v>
      </c>
      <c r="AS31" s="1">
        <f t="shared" si="16"/>
        <v>0.13</v>
      </c>
      <c r="AT31" s="2">
        <f t="shared" si="20"/>
        <v>0.258333333333333</v>
      </c>
      <c r="AU31" s="1">
        <f t="shared" si="17"/>
        <v>529.814352166333</v>
      </c>
    </row>
    <row r="32" s="1" customFormat="1" spans="1:47">
      <c r="A32" s="6"/>
      <c r="B32" s="6"/>
      <c r="C32" s="9">
        <v>3</v>
      </c>
      <c r="D32" s="10">
        <v>12.8796451612903</v>
      </c>
      <c r="E32" s="12">
        <f t="shared" si="18"/>
        <v>10.2444827586207</v>
      </c>
      <c r="F32" s="9" t="s">
        <v>109</v>
      </c>
      <c r="G32" s="6">
        <v>4</v>
      </c>
      <c r="H32" s="11">
        <f t="shared" si="0"/>
        <v>12.8796451612903</v>
      </c>
      <c r="I32" s="11">
        <f t="shared" si="1"/>
        <v>286.02964516129</v>
      </c>
      <c r="J32" s="11">
        <f t="shared" si="2"/>
        <v>0.0867564263946436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3.64710428626008</v>
      </c>
      <c r="P32" s="11">
        <f t="shared" si="5"/>
        <v>0.316409734564512</v>
      </c>
      <c r="Q32" s="15">
        <f t="shared" si="6"/>
        <v>0.0411332654933866</v>
      </c>
      <c r="R32" s="11">
        <f t="shared" si="7"/>
        <v>0.129143083333333</v>
      </c>
      <c r="S32" s="16">
        <f t="shared" si="8"/>
        <v>0.318509241313504</v>
      </c>
      <c r="T32" s="3">
        <v>0.01</v>
      </c>
      <c r="U32" s="17">
        <f t="shared" si="9"/>
        <v>0.00318509241313504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0.032635092413135</v>
      </c>
      <c r="AR32" s="24">
        <f t="shared" si="15"/>
        <v>99.3408333333333</v>
      </c>
      <c r="AS32" s="1">
        <f t="shared" si="16"/>
        <v>0.13</v>
      </c>
      <c r="AT32" s="2">
        <f t="shared" si="20"/>
        <v>0.258333333333333</v>
      </c>
      <c r="AU32" s="1">
        <f t="shared" si="17"/>
        <v>729.476403795984</v>
      </c>
    </row>
    <row r="33" s="1" customFormat="1" spans="1:47">
      <c r="A33" s="6"/>
      <c r="B33" s="6"/>
      <c r="C33" s="9">
        <v>4</v>
      </c>
      <c r="D33" s="10">
        <v>15.9381666666667</v>
      </c>
      <c r="E33" s="12">
        <f t="shared" si="18"/>
        <v>12.8796451612903</v>
      </c>
      <c r="F33" s="9" t="s">
        <v>109</v>
      </c>
      <c r="G33" s="6">
        <v>5</v>
      </c>
      <c r="H33" s="11">
        <f t="shared" si="0"/>
        <v>15.9381666666667</v>
      </c>
      <c r="I33" s="11">
        <f t="shared" si="1"/>
        <v>289.088166666667</v>
      </c>
      <c r="J33" s="11">
        <f t="shared" si="2"/>
        <v>0.124369451910381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3.16415982411079</v>
      </c>
      <c r="O33" s="11">
        <f t="shared" si="19"/>
        <v>1.15994306091811</v>
      </c>
      <c r="P33" s="11">
        <f t="shared" si="5"/>
        <v>0.144261482733635</v>
      </c>
      <c r="Q33" s="15">
        <f t="shared" si="6"/>
        <v>0.0187539927553726</v>
      </c>
      <c r="R33" s="11">
        <f t="shared" si="7"/>
        <v>0.129143083333333</v>
      </c>
      <c r="S33" s="16">
        <f t="shared" si="8"/>
        <v>0.145218716103954</v>
      </c>
      <c r="T33" s="3">
        <v>0.01</v>
      </c>
      <c r="U33" s="17">
        <f t="shared" si="9"/>
        <v>0.00145218716103954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0.0309021871610395</v>
      </c>
      <c r="AR33" s="24">
        <f t="shared" si="15"/>
        <v>99.3408333333333</v>
      </c>
      <c r="AS33" s="1">
        <f t="shared" si="16"/>
        <v>0.13</v>
      </c>
      <c r="AT33" s="2">
        <f t="shared" si="20"/>
        <v>0.258333333333333</v>
      </c>
      <c r="AU33" s="1">
        <f t="shared" si="17"/>
        <v>690.741612565271</v>
      </c>
    </row>
    <row r="34" s="1" customFormat="1" spans="1:47">
      <c r="A34" s="6"/>
      <c r="B34" s="6"/>
      <c r="C34" s="9">
        <v>5</v>
      </c>
      <c r="D34" s="10">
        <v>22.976064516129</v>
      </c>
      <c r="E34" s="12">
        <f t="shared" si="18"/>
        <v>15.9381666666667</v>
      </c>
      <c r="F34" s="9" t="s">
        <v>111</v>
      </c>
      <c r="G34" s="6">
        <v>6</v>
      </c>
      <c r="H34" s="11">
        <f t="shared" si="0"/>
        <v>22.976064516129</v>
      </c>
      <c r="I34" s="11">
        <f t="shared" si="1"/>
        <v>296.126064516129</v>
      </c>
      <c r="J34" s="11">
        <f t="shared" si="2"/>
        <v>0.276922853749241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2.00908991151781</v>
      </c>
      <c r="P34" s="11">
        <f t="shared" si="5"/>
        <v>0.556362911736322</v>
      </c>
      <c r="Q34" s="15">
        <f t="shared" si="6"/>
        <v>0.0723271785257218</v>
      </c>
      <c r="R34" s="11">
        <f t="shared" si="7"/>
        <v>0.129143083333333</v>
      </c>
      <c r="S34" s="16">
        <f t="shared" si="8"/>
        <v>0.560054605007666</v>
      </c>
      <c r="T34" s="3">
        <v>0.01</v>
      </c>
      <c r="U34" s="17">
        <f t="shared" si="9"/>
        <v>0.00560054605007666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0.0350505460500767</v>
      </c>
      <c r="AR34" s="24">
        <f t="shared" si="15"/>
        <v>99.3408333333333</v>
      </c>
      <c r="AS34" s="1">
        <f t="shared" si="16"/>
        <v>0.13</v>
      </c>
      <c r="AT34" s="2">
        <f t="shared" si="20"/>
        <v>0.258333333333333</v>
      </c>
      <c r="AU34" s="1">
        <f t="shared" si="17"/>
        <v>783.467868269451</v>
      </c>
    </row>
    <row r="35" s="1" customFormat="1" spans="1:47">
      <c r="A35" s="6"/>
      <c r="B35" s="6"/>
      <c r="C35" s="9">
        <v>6</v>
      </c>
      <c r="D35" s="10">
        <v>26.1100333333333</v>
      </c>
      <c r="E35" s="12">
        <f t="shared" si="18"/>
        <v>22.976064516129</v>
      </c>
      <c r="F35" s="9" t="s">
        <v>109</v>
      </c>
      <c r="G35" s="6">
        <v>7</v>
      </c>
      <c r="H35" s="11">
        <f t="shared" si="0"/>
        <v>26.1100333333333</v>
      </c>
      <c r="I35" s="11">
        <f t="shared" si="1"/>
        <v>299.260033333333</v>
      </c>
      <c r="J35" s="11">
        <f t="shared" si="2"/>
        <v>0.390753553188598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2.44613533311482</v>
      </c>
      <c r="P35" s="11">
        <f t="shared" si="5"/>
        <v>0.955836072994791</v>
      </c>
      <c r="Q35" s="15">
        <f t="shared" si="6"/>
        <v>0.124258689489323</v>
      </c>
      <c r="R35" s="11">
        <f t="shared" si="7"/>
        <v>0.129143083333333</v>
      </c>
      <c r="S35" s="16">
        <f t="shared" si="8"/>
        <v>0.962178432495661</v>
      </c>
      <c r="T35" s="3">
        <v>0.01</v>
      </c>
      <c r="U35" s="17">
        <f t="shared" si="9"/>
        <v>0.00962178432495661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0.0445217843249566</v>
      </c>
      <c r="AR35" s="24">
        <f t="shared" si="15"/>
        <v>99.3408333333333</v>
      </c>
      <c r="AS35" s="1">
        <f t="shared" si="16"/>
        <v>0.13</v>
      </c>
      <c r="AT35" s="2">
        <f t="shared" si="20"/>
        <v>0.258333333333333</v>
      </c>
      <c r="AU35" s="1">
        <f t="shared" si="17"/>
        <v>995.173867100131</v>
      </c>
    </row>
    <row r="36" s="1" customFormat="1" spans="1:47">
      <c r="A36" s="6"/>
      <c r="B36" s="6"/>
      <c r="C36" s="9">
        <v>7</v>
      </c>
      <c r="D36" s="10">
        <v>27.373</v>
      </c>
      <c r="E36" s="12">
        <f t="shared" si="18"/>
        <v>26.1100333333333</v>
      </c>
      <c r="F36" s="9" t="s">
        <v>109</v>
      </c>
      <c r="G36" s="6">
        <v>8</v>
      </c>
      <c r="H36" s="11">
        <f t="shared" si="0"/>
        <v>27.373</v>
      </c>
      <c r="I36" s="11">
        <f t="shared" si="1"/>
        <v>300.523</v>
      </c>
      <c r="J36" s="11">
        <f t="shared" si="2"/>
        <v>0.448008650709113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2.48370759345336</v>
      </c>
      <c r="P36" s="11">
        <f t="shared" si="5"/>
        <v>1.11272248769902</v>
      </c>
      <c r="Q36" s="15">
        <f t="shared" si="6"/>
        <v>0.144653923400873</v>
      </c>
      <c r="R36" s="11">
        <f t="shared" si="7"/>
        <v>0.129143083333333</v>
      </c>
      <c r="S36" s="16">
        <f t="shared" si="8"/>
        <v>1.1201058521075</v>
      </c>
      <c r="T36" s="3">
        <v>0.01</v>
      </c>
      <c r="U36" s="17">
        <f t="shared" si="9"/>
        <v>0.011201058521075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0.046101058521075</v>
      </c>
      <c r="AR36" s="24">
        <f t="shared" si="15"/>
        <v>99.3408333333333</v>
      </c>
      <c r="AS36" s="1">
        <f t="shared" si="16"/>
        <v>0.13</v>
      </c>
      <c r="AT36" s="2">
        <f t="shared" si="20"/>
        <v>0.258333333333333</v>
      </c>
      <c r="AU36" s="1">
        <f t="shared" si="17"/>
        <v>1030.47461779537</v>
      </c>
    </row>
    <row r="37" s="1" customFormat="1" spans="1:47">
      <c r="A37" s="6"/>
      <c r="B37" s="6"/>
      <c r="C37" s="9">
        <v>8</v>
      </c>
      <c r="D37" s="10">
        <v>29.1355806451613</v>
      </c>
      <c r="E37" s="12">
        <f t="shared" si="18"/>
        <v>27.373</v>
      </c>
      <c r="F37" s="9" t="s">
        <v>109</v>
      </c>
      <c r="G37" s="6">
        <v>9</v>
      </c>
      <c r="H37" s="11">
        <f t="shared" si="0"/>
        <v>29.1355806451613</v>
      </c>
      <c r="I37" s="11">
        <f t="shared" si="1"/>
        <v>302.285580645161</v>
      </c>
      <c r="J37" s="11">
        <f t="shared" si="2"/>
        <v>0.541167542658454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2.36439343908768</v>
      </c>
      <c r="P37" s="11">
        <f t="shared" si="5"/>
        <v>1.27953298730885</v>
      </c>
      <c r="Q37" s="15">
        <f t="shared" si="6"/>
        <v>0.16633928835015</v>
      </c>
      <c r="R37" s="11">
        <f t="shared" si="7"/>
        <v>0.129143083333333</v>
      </c>
      <c r="S37" s="16">
        <f t="shared" si="8"/>
        <v>1.28802320694798</v>
      </c>
      <c r="T37" s="3">
        <v>0.01</v>
      </c>
      <c r="U37" s="17">
        <f t="shared" si="9"/>
        <v>0.0128802320694798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0.0423302320694798</v>
      </c>
      <c r="AR37" s="24">
        <f t="shared" si="15"/>
        <v>99.3408333333333</v>
      </c>
      <c r="AS37" s="1">
        <f t="shared" si="16"/>
        <v>0.13</v>
      </c>
      <c r="AT37" s="2">
        <f t="shared" si="20"/>
        <v>0.258333333333333</v>
      </c>
      <c r="AU37" s="1">
        <f t="shared" si="17"/>
        <v>946.187161690566</v>
      </c>
    </row>
    <row r="38" s="1" customFormat="1" spans="1:47">
      <c r="A38" s="6"/>
      <c r="B38" s="6"/>
      <c r="C38" s="9">
        <v>9</v>
      </c>
      <c r="D38" s="10">
        <v>23.1091666666667</v>
      </c>
      <c r="E38" s="12">
        <f t="shared" si="18"/>
        <v>29.1355806451613</v>
      </c>
      <c r="F38" s="9" t="s">
        <v>109</v>
      </c>
      <c r="G38" s="6">
        <v>10</v>
      </c>
      <c r="H38" s="11">
        <f t="shared" si="0"/>
        <v>23.1091666666667</v>
      </c>
      <c r="I38" s="11">
        <f t="shared" si="1"/>
        <v>296.259166666667</v>
      </c>
      <c r="J38" s="11">
        <f t="shared" si="2"/>
        <v>0.281044046700727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2.07826878511216</v>
      </c>
      <c r="P38" s="11">
        <f t="shared" si="5"/>
        <v>0.584085069499725</v>
      </c>
      <c r="Q38" s="15">
        <f t="shared" si="6"/>
        <v>0.0759310590349642</v>
      </c>
      <c r="R38" s="11">
        <f t="shared" si="7"/>
        <v>0.129143083333333</v>
      </c>
      <c r="S38" s="16">
        <f t="shared" si="8"/>
        <v>0.587960710516548</v>
      </c>
      <c r="T38" s="3">
        <v>0.01</v>
      </c>
      <c r="U38" s="17">
        <f t="shared" si="9"/>
        <v>0.00587960710516548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0.0353296071051655</v>
      </c>
      <c r="AR38" s="24">
        <f t="shared" si="15"/>
        <v>99.3408333333333</v>
      </c>
      <c r="AS38" s="1">
        <f t="shared" si="16"/>
        <v>0.13</v>
      </c>
      <c r="AT38" s="2">
        <f t="shared" si="20"/>
        <v>0.258333333333333</v>
      </c>
      <c r="AU38" s="1">
        <f t="shared" si="17"/>
        <v>789.705584784198</v>
      </c>
    </row>
    <row r="39" s="1" customFormat="1" spans="1:47">
      <c r="A39" s="6"/>
      <c r="B39" s="6"/>
      <c r="C39" s="9">
        <v>10</v>
      </c>
      <c r="D39" s="10">
        <v>18.7518709677419</v>
      </c>
      <c r="E39" s="12">
        <f t="shared" si="18"/>
        <v>23.1091666666667</v>
      </c>
      <c r="F39" s="9" t="s">
        <v>109</v>
      </c>
      <c r="G39" s="6">
        <v>11</v>
      </c>
      <c r="H39" s="11">
        <f t="shared" si="0"/>
        <v>18.7518709677419</v>
      </c>
      <c r="I39" s="11">
        <f t="shared" si="1"/>
        <v>291.901870967742</v>
      </c>
      <c r="J39" s="11">
        <f t="shared" si="2"/>
        <v>0.172072391978247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1.41947452983181</v>
      </c>
      <c r="O39" s="11">
        <f t="shared" si="19"/>
        <v>1.06811751911395</v>
      </c>
      <c r="P39" s="11">
        <f t="shared" si="5"/>
        <v>0.18379353642781</v>
      </c>
      <c r="Q39" s="15">
        <f t="shared" si="6"/>
        <v>0.0238931597356152</v>
      </c>
      <c r="R39" s="11">
        <f t="shared" si="7"/>
        <v>0.129143083333333</v>
      </c>
      <c r="S39" s="16">
        <f t="shared" si="8"/>
        <v>0.185013080986647</v>
      </c>
      <c r="T39" s="3">
        <v>0.01</v>
      </c>
      <c r="U39" s="17">
        <f t="shared" si="9"/>
        <v>0.00185013080986647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0.0237501308098665</v>
      </c>
      <c r="AR39" s="24">
        <f t="shared" si="15"/>
        <v>99.3408333333333</v>
      </c>
      <c r="AS39" s="1">
        <f t="shared" si="16"/>
        <v>0.13</v>
      </c>
      <c r="AT39" s="2">
        <f t="shared" si="20"/>
        <v>0.258333333333333</v>
      </c>
      <c r="AU39" s="1">
        <f t="shared" si="17"/>
        <v>530.875163261144</v>
      </c>
    </row>
    <row r="40" s="1" customFormat="1" spans="1:48">
      <c r="A40" s="6"/>
      <c r="B40" s="6"/>
      <c r="C40" s="9">
        <v>11</v>
      </c>
      <c r="D40" s="10">
        <v>15.2013</v>
      </c>
      <c r="E40" s="12">
        <f t="shared" si="18"/>
        <v>18.7518709677419</v>
      </c>
      <c r="F40" s="9" t="s">
        <v>111</v>
      </c>
      <c r="G40" s="6">
        <v>12</v>
      </c>
      <c r="H40" s="11">
        <f t="shared" si="0"/>
        <v>15.2013</v>
      </c>
      <c r="I40" s="11">
        <f t="shared" si="1"/>
        <v>288.3513</v>
      </c>
      <c r="J40" s="11">
        <f t="shared" si="2"/>
        <v>0.114112688882154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1.87773231601948</v>
      </c>
      <c r="P40" s="11">
        <f t="shared" si="5"/>
        <v>0.214273083581897</v>
      </c>
      <c r="Q40" s="15">
        <f t="shared" si="6"/>
        <v>0.0278555008656466</v>
      </c>
      <c r="R40" s="11">
        <f t="shared" si="7"/>
        <v>0.129143083333333</v>
      </c>
      <c r="S40" s="16">
        <f t="shared" si="8"/>
        <v>0.215694872281688</v>
      </c>
      <c r="T40" s="3">
        <v>0.01</v>
      </c>
      <c r="U40" s="17">
        <f t="shared" si="9"/>
        <v>0.00215694872281688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0.0240569487228169</v>
      </c>
      <c r="AR40" s="24">
        <f t="shared" si="15"/>
        <v>99.3408333333333</v>
      </c>
      <c r="AS40" s="1">
        <f t="shared" si="16"/>
        <v>0.13</v>
      </c>
      <c r="AT40" s="2">
        <f t="shared" si="20"/>
        <v>0.258333333333333</v>
      </c>
      <c r="AU40" s="1">
        <f t="shared" si="17"/>
        <v>537.73331536704</v>
      </c>
      <c r="AV40" s="1">
        <f>SUM(AU29:AU40)</f>
        <v>8575.86760915228</v>
      </c>
    </row>
    <row r="41" s="1" customFormat="1" spans="1:46">
      <c r="A41" s="6"/>
      <c r="B41" s="6"/>
      <c r="C41" s="9">
        <v>12</v>
      </c>
      <c r="D41" s="10">
        <v>7.62158064516129</v>
      </c>
      <c r="E41" s="12">
        <f t="shared" si="18"/>
        <v>15.2013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9">
        <v>8.98</v>
      </c>
      <c r="E44" s="9"/>
      <c r="F44" s="9"/>
      <c r="G44" s="6">
        <v>1</v>
      </c>
      <c r="H44" s="11">
        <f t="shared" ref="H44:H55" si="21">E45</f>
        <v>8.98</v>
      </c>
      <c r="I44" s="11">
        <f t="shared" ref="I44:I55" si="22">H44+273.15</f>
        <v>282.13</v>
      </c>
      <c r="J44" s="11">
        <f t="shared" ref="J44:J55" si="23">EXP(($C$18*(I44-$C$16))/($C$19*I44*$C$16))</f>
        <v>0.0541946307469666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0.0526966911531205</v>
      </c>
      <c r="Q44" s="15">
        <f t="shared" ref="Q44:Q55" si="27">P44*$B$46</f>
        <v>0.00685056984990566</v>
      </c>
      <c r="R44" s="11">
        <f t="shared" ref="R44:R55" si="28">L44*$B$46</f>
        <v>0.1264068</v>
      </c>
      <c r="S44" s="16">
        <f t="shared" ref="S44:S55" si="29">Q44/R44</f>
        <v>0.0541946307469666</v>
      </c>
      <c r="T44" s="3">
        <v>0.01</v>
      </c>
      <c r="U44" s="17">
        <f t="shared" ref="U44:U55" si="30">S44*T44</f>
        <v>0.000541946307469666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0.0196419463074697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1.50833333333333</v>
      </c>
      <c r="AU44" s="1">
        <f t="shared" ref="AU44:AU55" si="38">AT44*10000*AS44*0.67*AR44*AQ44</f>
        <v>2509.15267837151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8.06348387096774</v>
      </c>
      <c r="E45" s="12">
        <f t="shared" ref="E45:E56" si="39">D44</f>
        <v>8.98</v>
      </c>
      <c r="F45" s="9" t="s">
        <v>109</v>
      </c>
      <c r="G45" s="6">
        <v>2</v>
      </c>
      <c r="H45" s="11">
        <f t="shared" si="21"/>
        <v>8.06348387096774</v>
      </c>
      <c r="I45" s="11">
        <f t="shared" si="22"/>
        <v>281.213483870968</v>
      </c>
      <c r="J45" s="11">
        <f t="shared" si="23"/>
        <v>0.0484292075511765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1.89202330884688</v>
      </c>
      <c r="P45" s="11">
        <f t="shared" si="26"/>
        <v>0.0916291895158093</v>
      </c>
      <c r="Q45" s="15">
        <f t="shared" si="27"/>
        <v>0.0119117946370552</v>
      </c>
      <c r="R45" s="11">
        <f t="shared" si="28"/>
        <v>0.1264068</v>
      </c>
      <c r="S45" s="16">
        <f t="shared" si="29"/>
        <v>0.0942338120817489</v>
      </c>
      <c r="T45" s="3">
        <v>0.01</v>
      </c>
      <c r="U45" s="17">
        <f t="shared" si="30"/>
        <v>0.000942338120817489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0.0200423381208175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1.50833333333333</v>
      </c>
      <c r="AU45" s="1">
        <f t="shared" si="38"/>
        <v>2560.30057253297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10.2444827586207</v>
      </c>
      <c r="E46" s="12">
        <f t="shared" si="39"/>
        <v>8.06348387096774</v>
      </c>
      <c r="F46" s="9" t="s">
        <v>109</v>
      </c>
      <c r="G46" s="6">
        <v>3</v>
      </c>
      <c r="H46" s="11">
        <f t="shared" si="21"/>
        <v>10.2444827586207</v>
      </c>
      <c r="I46" s="11">
        <f t="shared" si="22"/>
        <v>283.394482758621</v>
      </c>
      <c r="J46" s="11">
        <f t="shared" si="23"/>
        <v>0.0632168097894832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2.77275411933107</v>
      </c>
      <c r="P46" s="11">
        <f t="shared" si="26"/>
        <v>0.175284669754758</v>
      </c>
      <c r="Q46" s="15">
        <f t="shared" si="27"/>
        <v>0.0227870070681186</v>
      </c>
      <c r="R46" s="11">
        <f t="shared" si="28"/>
        <v>0.1264068</v>
      </c>
      <c r="S46" s="16">
        <f t="shared" si="29"/>
        <v>0.180267256730798</v>
      </c>
      <c r="T46" s="3">
        <v>0.01</v>
      </c>
      <c r="U46" s="17">
        <f t="shared" si="30"/>
        <v>0.00180267256730798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0.020902672567308</v>
      </c>
      <c r="AR46" s="24">
        <f t="shared" si="36"/>
        <v>97.236</v>
      </c>
      <c r="AS46" s="1">
        <f t="shared" si="37"/>
        <v>0.13</v>
      </c>
      <c r="AT46" s="2">
        <f t="shared" si="41"/>
        <v>1.50833333333333</v>
      </c>
      <c r="AU46" s="1">
        <f t="shared" si="38"/>
        <v>2670.2036568259</v>
      </c>
    </row>
    <row r="47" s="1" customFormat="1" spans="1:47">
      <c r="A47" s="6"/>
      <c r="B47" s="6"/>
      <c r="C47" s="9">
        <v>3</v>
      </c>
      <c r="D47" s="10">
        <v>12.8796451612903</v>
      </c>
      <c r="E47" s="12">
        <f t="shared" si="39"/>
        <v>10.2444827586207</v>
      </c>
      <c r="F47" s="9" t="s">
        <v>109</v>
      </c>
      <c r="G47" s="6">
        <v>4</v>
      </c>
      <c r="H47" s="11">
        <f t="shared" si="21"/>
        <v>12.8796451612903</v>
      </c>
      <c r="I47" s="11">
        <f t="shared" si="22"/>
        <v>286.02964516129</v>
      </c>
      <c r="J47" s="11">
        <f t="shared" si="23"/>
        <v>0.0867564263946436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3.56982944957631</v>
      </c>
      <c r="P47" s="11">
        <f t="shared" si="26"/>
        <v>0.309705645883599</v>
      </c>
      <c r="Q47" s="15">
        <f t="shared" si="27"/>
        <v>0.0402617339648678</v>
      </c>
      <c r="R47" s="11">
        <f t="shared" si="28"/>
        <v>0.1264068</v>
      </c>
      <c r="S47" s="16">
        <f t="shared" si="29"/>
        <v>0.318509241313504</v>
      </c>
      <c r="T47" s="3">
        <v>0.01</v>
      </c>
      <c r="U47" s="17">
        <f t="shared" si="30"/>
        <v>0.00318509241313504</v>
      </c>
      <c r="V47" s="16"/>
      <c r="W47" s="3"/>
      <c r="X47" s="17"/>
      <c r="Y47" s="18">
        <v>0.04</v>
      </c>
      <c r="Z47" s="3">
        <v>0.29</v>
      </c>
      <c r="AA47" s="19">
        <f t="shared" si="31"/>
        <v>0.0116</v>
      </c>
      <c r="AB47" s="3">
        <v>0.015</v>
      </c>
      <c r="AC47" s="3">
        <v>0.28</v>
      </c>
      <c r="AD47" s="19">
        <f t="shared" si="32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0.015</v>
      </c>
      <c r="AO47" s="3">
        <v>0.35</v>
      </c>
      <c r="AP47" s="3">
        <f t="shared" si="34"/>
        <v>0.00525</v>
      </c>
      <c r="AQ47" s="1">
        <f t="shared" si="35"/>
        <v>0.031235092413135</v>
      </c>
      <c r="AR47" s="24">
        <f t="shared" si="36"/>
        <v>97.236</v>
      </c>
      <c r="AS47" s="1">
        <f t="shared" si="37"/>
        <v>0.13</v>
      </c>
      <c r="AT47" s="2">
        <f t="shared" si="41"/>
        <v>1.50833333333333</v>
      </c>
      <c r="AU47" s="1">
        <f t="shared" si="38"/>
        <v>3990.11455182496</v>
      </c>
    </row>
    <row r="48" s="1" customFormat="1" spans="1:47">
      <c r="A48" s="6"/>
      <c r="B48" s="6"/>
      <c r="C48" s="9">
        <v>4</v>
      </c>
      <c r="D48" s="10">
        <v>15.9381666666667</v>
      </c>
      <c r="E48" s="12">
        <f t="shared" si="39"/>
        <v>12.8796451612903</v>
      </c>
      <c r="F48" s="9" t="s">
        <v>109</v>
      </c>
      <c r="G48" s="6">
        <v>5</v>
      </c>
      <c r="H48" s="11">
        <f t="shared" si="21"/>
        <v>15.9381666666667</v>
      </c>
      <c r="I48" s="11">
        <f t="shared" si="22"/>
        <v>289.088166666667</v>
      </c>
      <c r="J48" s="11">
        <f t="shared" si="23"/>
        <v>0.124369451910381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3.09711761350808</v>
      </c>
      <c r="O48" s="11">
        <f t="shared" si="40"/>
        <v>1.13536619018464</v>
      </c>
      <c r="P48" s="11">
        <f t="shared" si="26"/>
        <v>0.14120487079084</v>
      </c>
      <c r="Q48" s="15">
        <f t="shared" si="27"/>
        <v>0.0183566332028093</v>
      </c>
      <c r="R48" s="11">
        <f t="shared" si="28"/>
        <v>0.1264068</v>
      </c>
      <c r="S48" s="16">
        <f t="shared" si="29"/>
        <v>0.145218716103954</v>
      </c>
      <c r="T48" s="3">
        <v>0.01</v>
      </c>
      <c r="U48" s="17">
        <f t="shared" si="30"/>
        <v>0.00145218716103954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0.0295021871610395</v>
      </c>
      <c r="AR48" s="24">
        <f t="shared" si="36"/>
        <v>97.236</v>
      </c>
      <c r="AS48" s="1">
        <f t="shared" si="37"/>
        <v>0.13</v>
      </c>
      <c r="AT48" s="2">
        <f t="shared" si="41"/>
        <v>1.50833333333333</v>
      </c>
      <c r="AU48" s="1">
        <f t="shared" si="38"/>
        <v>3768.74525437372</v>
      </c>
    </row>
    <row r="49" s="1" customFormat="1" spans="1:47">
      <c r="A49" s="6"/>
      <c r="B49" s="6"/>
      <c r="C49" s="9">
        <v>5</v>
      </c>
      <c r="D49" s="10">
        <v>22.976064516129</v>
      </c>
      <c r="E49" s="12">
        <f t="shared" si="39"/>
        <v>15.9381666666667</v>
      </c>
      <c r="F49" s="9" t="s">
        <v>111</v>
      </c>
      <c r="G49" s="6">
        <v>6</v>
      </c>
      <c r="H49" s="11">
        <f t="shared" si="21"/>
        <v>22.976064516129</v>
      </c>
      <c r="I49" s="11">
        <f t="shared" si="22"/>
        <v>296.126064516129</v>
      </c>
      <c r="J49" s="11">
        <f t="shared" si="23"/>
        <v>0.276922853749241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1.9665213193938</v>
      </c>
      <c r="P49" s="11">
        <f t="shared" si="26"/>
        <v>0.544574695725253</v>
      </c>
      <c r="Q49" s="15">
        <f t="shared" si="27"/>
        <v>0.0707947104442828</v>
      </c>
      <c r="R49" s="11">
        <f t="shared" si="28"/>
        <v>0.1264068</v>
      </c>
      <c r="S49" s="16">
        <f t="shared" si="29"/>
        <v>0.560054605007664</v>
      </c>
      <c r="T49" s="3">
        <v>0.01</v>
      </c>
      <c r="U49" s="17">
        <f t="shared" si="30"/>
        <v>0.00560054605007664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0.0336505460500766</v>
      </c>
      <c r="AR49" s="24">
        <f t="shared" si="36"/>
        <v>97.236</v>
      </c>
      <c r="AS49" s="1">
        <f t="shared" si="37"/>
        <v>0.13</v>
      </c>
      <c r="AT49" s="2">
        <f t="shared" si="41"/>
        <v>1.50833333333333</v>
      </c>
      <c r="AU49" s="1">
        <f t="shared" si="38"/>
        <v>4298.67572329652</v>
      </c>
    </row>
    <row r="50" s="1" customFormat="1" spans="1:47">
      <c r="A50" s="6"/>
      <c r="B50" s="6"/>
      <c r="C50" s="9">
        <v>6</v>
      </c>
      <c r="D50" s="10">
        <v>26.1100333333333</v>
      </c>
      <c r="E50" s="12">
        <f t="shared" si="39"/>
        <v>22.976064516129</v>
      </c>
      <c r="F50" s="9" t="s">
        <v>109</v>
      </c>
      <c r="G50" s="6">
        <v>7</v>
      </c>
      <c r="H50" s="11">
        <f t="shared" si="21"/>
        <v>26.1100333333333</v>
      </c>
      <c r="I50" s="11">
        <f t="shared" si="22"/>
        <v>299.260033333333</v>
      </c>
      <c r="J50" s="11">
        <f t="shared" si="23"/>
        <v>0.390753553188598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2.39430662366854</v>
      </c>
      <c r="P50" s="11">
        <f t="shared" si="26"/>
        <v>0.935583820621479</v>
      </c>
      <c r="Q50" s="15">
        <f t="shared" si="27"/>
        <v>0.121625896680792</v>
      </c>
      <c r="R50" s="11">
        <f t="shared" si="28"/>
        <v>0.1264068</v>
      </c>
      <c r="S50" s="16">
        <f t="shared" si="29"/>
        <v>0.962178432495659</v>
      </c>
      <c r="T50" s="3">
        <v>0.01</v>
      </c>
      <c r="U50" s="17">
        <f t="shared" si="30"/>
        <v>0.00962178432495659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0.0437217843249566</v>
      </c>
      <c r="AR50" s="24">
        <f t="shared" si="36"/>
        <v>97.236</v>
      </c>
      <c r="AS50" s="1">
        <f t="shared" si="37"/>
        <v>0.13</v>
      </c>
      <c r="AT50" s="2">
        <f t="shared" si="41"/>
        <v>1.50833333333333</v>
      </c>
      <c r="AU50" s="1">
        <f t="shared" si="38"/>
        <v>5585.22208160331</v>
      </c>
    </row>
    <row r="51" s="1" customFormat="1" spans="1:47">
      <c r="A51" s="6"/>
      <c r="B51" s="6"/>
      <c r="C51" s="9">
        <v>7</v>
      </c>
      <c r="D51" s="10">
        <v>27.373</v>
      </c>
      <c r="E51" s="12">
        <f t="shared" si="39"/>
        <v>26.1100333333333</v>
      </c>
      <c r="F51" s="9" t="s">
        <v>109</v>
      </c>
      <c r="G51" s="6">
        <v>8</v>
      </c>
      <c r="H51" s="11">
        <f t="shared" si="21"/>
        <v>27.373</v>
      </c>
      <c r="I51" s="11">
        <f t="shared" si="22"/>
        <v>300.523</v>
      </c>
      <c r="J51" s="11">
        <f t="shared" si="23"/>
        <v>0.448008650709113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2.43108280304706</v>
      </c>
      <c r="P51" s="11">
        <f t="shared" si="26"/>
        <v>1.08914612635524</v>
      </c>
      <c r="Q51" s="15">
        <f t="shared" si="27"/>
        <v>0.141588996426182</v>
      </c>
      <c r="R51" s="11">
        <f t="shared" si="28"/>
        <v>0.1264068</v>
      </c>
      <c r="S51" s="16">
        <f t="shared" si="29"/>
        <v>1.1201058521075</v>
      </c>
      <c r="T51" s="3">
        <v>0.01</v>
      </c>
      <c r="U51" s="17">
        <f t="shared" si="30"/>
        <v>0.011201058521075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0.045301058521075</v>
      </c>
      <c r="AR51" s="24">
        <f t="shared" si="36"/>
        <v>97.236</v>
      </c>
      <c r="AS51" s="1">
        <f t="shared" si="37"/>
        <v>0.13</v>
      </c>
      <c r="AT51" s="2">
        <f t="shared" si="41"/>
        <v>1.50833333333333</v>
      </c>
      <c r="AU51" s="1">
        <f t="shared" si="38"/>
        <v>5786.96584044692</v>
      </c>
    </row>
    <row r="52" s="1" customFormat="1" spans="1:47">
      <c r="A52" s="6"/>
      <c r="B52" s="6"/>
      <c r="C52" s="9">
        <v>8</v>
      </c>
      <c r="D52" s="10">
        <v>29.1355806451613</v>
      </c>
      <c r="E52" s="12">
        <f t="shared" si="39"/>
        <v>27.373</v>
      </c>
      <c r="F52" s="9" t="s">
        <v>109</v>
      </c>
      <c r="G52" s="6">
        <v>9</v>
      </c>
      <c r="H52" s="11">
        <f t="shared" si="21"/>
        <v>29.1355806451613</v>
      </c>
      <c r="I52" s="11">
        <f t="shared" si="22"/>
        <v>302.285580645161</v>
      </c>
      <c r="J52" s="11">
        <f t="shared" si="23"/>
        <v>0.541167542658454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2.31429667669182</v>
      </c>
      <c r="P52" s="11">
        <f t="shared" si="26"/>
        <v>1.25242224550794</v>
      </c>
      <c r="Q52" s="15">
        <f t="shared" si="27"/>
        <v>0.162814891916032</v>
      </c>
      <c r="R52" s="11">
        <f t="shared" si="28"/>
        <v>0.1264068</v>
      </c>
      <c r="S52" s="16">
        <f t="shared" si="29"/>
        <v>1.28802320694798</v>
      </c>
      <c r="T52" s="3">
        <v>0.01</v>
      </c>
      <c r="U52" s="17">
        <f t="shared" si="30"/>
        <v>0.0128802320694798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0.0409302320694798</v>
      </c>
      <c r="AR52" s="24">
        <f t="shared" si="36"/>
        <v>97.236</v>
      </c>
      <c r="AS52" s="1">
        <f t="shared" si="37"/>
        <v>0.13</v>
      </c>
      <c r="AT52" s="2">
        <f t="shared" si="41"/>
        <v>1.50833333333333</v>
      </c>
      <c r="AU52" s="1">
        <f t="shared" si="38"/>
        <v>5228.6163405531</v>
      </c>
    </row>
    <row r="53" s="1" customFormat="1" spans="1:47">
      <c r="A53" s="6"/>
      <c r="B53" s="6"/>
      <c r="C53" s="9">
        <v>9</v>
      </c>
      <c r="D53" s="10">
        <v>23.1091666666667</v>
      </c>
      <c r="E53" s="12">
        <f t="shared" si="39"/>
        <v>29.1355806451613</v>
      </c>
      <c r="F53" s="9" t="s">
        <v>109</v>
      </c>
      <c r="G53" s="6">
        <v>10</v>
      </c>
      <c r="H53" s="11">
        <f t="shared" si="21"/>
        <v>23.1091666666667</v>
      </c>
      <c r="I53" s="11">
        <f t="shared" si="22"/>
        <v>296.259166666667</v>
      </c>
      <c r="J53" s="11">
        <f t="shared" si="23"/>
        <v>0.281044046700727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2.03423443118388</v>
      </c>
      <c r="P53" s="11">
        <f t="shared" si="26"/>
        <v>0.571709476477869</v>
      </c>
      <c r="Q53" s="15">
        <f t="shared" si="27"/>
        <v>0.074322231942123</v>
      </c>
      <c r="R53" s="11">
        <f t="shared" si="28"/>
        <v>0.1264068</v>
      </c>
      <c r="S53" s="16">
        <f t="shared" si="29"/>
        <v>0.587960710516547</v>
      </c>
      <c r="T53" s="3">
        <v>0.01</v>
      </c>
      <c r="U53" s="17">
        <f t="shared" si="30"/>
        <v>0.00587960710516547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0.0339296071051655</v>
      </c>
      <c r="AR53" s="24">
        <f t="shared" si="36"/>
        <v>97.236</v>
      </c>
      <c r="AS53" s="1">
        <f t="shared" si="37"/>
        <v>0.13</v>
      </c>
      <c r="AT53" s="2">
        <f t="shared" si="41"/>
        <v>1.50833333333333</v>
      </c>
      <c r="AU53" s="1">
        <f t="shared" si="38"/>
        <v>4334.32426763344</v>
      </c>
    </row>
    <row r="54" s="1" customFormat="1" spans="1:47">
      <c r="A54" s="6"/>
      <c r="B54" s="6"/>
      <c r="C54" s="9">
        <v>10</v>
      </c>
      <c r="D54" s="10">
        <v>18.7518709677419</v>
      </c>
      <c r="E54" s="12">
        <f t="shared" si="39"/>
        <v>23.1091666666667</v>
      </c>
      <c r="F54" s="9" t="s">
        <v>109</v>
      </c>
      <c r="G54" s="6">
        <v>11</v>
      </c>
      <c r="H54" s="11">
        <f t="shared" si="21"/>
        <v>18.7518709677419</v>
      </c>
      <c r="I54" s="11">
        <f t="shared" si="22"/>
        <v>291.901870967742</v>
      </c>
      <c r="J54" s="11">
        <f t="shared" si="23"/>
        <v>0.172072391978247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1.38939870697071</v>
      </c>
      <c r="O54" s="11">
        <f t="shared" si="40"/>
        <v>1.0454862477353</v>
      </c>
      <c r="P54" s="11">
        <f t="shared" si="26"/>
        <v>0.179899319428176</v>
      </c>
      <c r="Q54" s="15">
        <f t="shared" si="27"/>
        <v>0.0233869115256628</v>
      </c>
      <c r="R54" s="11">
        <f t="shared" si="28"/>
        <v>0.1264068</v>
      </c>
      <c r="S54" s="16">
        <f t="shared" si="29"/>
        <v>0.185013080986647</v>
      </c>
      <c r="T54" s="3">
        <v>0.01</v>
      </c>
      <c r="U54" s="17">
        <f t="shared" si="30"/>
        <v>0.00185013080986647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0.0209501308098665</v>
      </c>
      <c r="AR54" s="24">
        <f t="shared" si="36"/>
        <v>97.236</v>
      </c>
      <c r="AS54" s="1">
        <f t="shared" si="37"/>
        <v>0.13</v>
      </c>
      <c r="AT54" s="2">
        <f t="shared" si="41"/>
        <v>1.50833333333333</v>
      </c>
      <c r="AU54" s="1">
        <f t="shared" si="38"/>
        <v>2676.26619128976</v>
      </c>
    </row>
    <row r="55" s="1" customFormat="1" spans="1:48">
      <c r="A55" s="6"/>
      <c r="B55" s="6"/>
      <c r="C55" s="9">
        <v>11</v>
      </c>
      <c r="D55" s="10">
        <v>15.2013</v>
      </c>
      <c r="E55" s="12">
        <f t="shared" si="39"/>
        <v>18.7518709677419</v>
      </c>
      <c r="F55" s="9" t="s">
        <v>111</v>
      </c>
      <c r="G55" s="6">
        <v>12</v>
      </c>
      <c r="H55" s="11">
        <f t="shared" si="21"/>
        <v>15.2013</v>
      </c>
      <c r="I55" s="11">
        <f t="shared" si="22"/>
        <v>288.3513</v>
      </c>
      <c r="J55" s="11">
        <f t="shared" si="23"/>
        <v>0.114112688882154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1.83794692830713</v>
      </c>
      <c r="P55" s="11">
        <f t="shared" si="26"/>
        <v>0.209733066011821</v>
      </c>
      <c r="Q55" s="15">
        <f t="shared" si="27"/>
        <v>0.0272652985815368</v>
      </c>
      <c r="R55" s="11">
        <f t="shared" si="28"/>
        <v>0.1264068</v>
      </c>
      <c r="S55" s="16">
        <f t="shared" si="29"/>
        <v>0.215694872281687</v>
      </c>
      <c r="T55" s="3">
        <v>0.01</v>
      </c>
      <c r="U55" s="17">
        <f t="shared" si="30"/>
        <v>0.00215694872281687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0.0212569487228169</v>
      </c>
      <c r="AR55" s="24">
        <f t="shared" si="36"/>
        <v>97.236</v>
      </c>
      <c r="AS55" s="1">
        <f t="shared" si="37"/>
        <v>0.13</v>
      </c>
      <c r="AT55" s="2">
        <f t="shared" si="41"/>
        <v>1.50833333333333</v>
      </c>
      <c r="AU55" s="1">
        <f t="shared" si="38"/>
        <v>2715.46052447858</v>
      </c>
      <c r="AV55" s="1">
        <f>SUM(AU44:AU55)</f>
        <v>46124.0476832307</v>
      </c>
    </row>
    <row r="56" s="1" customFormat="1" spans="1:46">
      <c r="A56" s="6"/>
      <c r="B56" s="6"/>
      <c r="C56" s="9">
        <v>12</v>
      </c>
      <c r="D56" s="10">
        <v>7.62158064516129</v>
      </c>
      <c r="E56" s="12">
        <f t="shared" si="39"/>
        <v>15.2013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8.98</v>
      </c>
      <c r="E60" s="9"/>
      <c r="F60" s="9"/>
      <c r="G60" s="6">
        <v>1</v>
      </c>
      <c r="H60" s="11">
        <f t="shared" ref="H60:H71" si="42">E61</f>
        <v>8.98</v>
      </c>
      <c r="I60" s="11">
        <f t="shared" ref="I60:I71" si="43">H60+273.15</f>
        <v>282.13</v>
      </c>
      <c r="J60" s="11">
        <f t="shared" ref="J60:J71" si="44">EXP(($C$18*(I60-$C$16))/($C$19*I60*$C$16))</f>
        <v>0.0541946307469666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0.0747723320415898</v>
      </c>
      <c r="Q60" s="15">
        <f t="shared" ref="Q60:Q71" si="48">P60*$B$62</f>
        <v>0.00747723320415898</v>
      </c>
      <c r="R60" s="11">
        <f t="shared" ref="R60:R71" si="49">L60*$B$62</f>
        <v>0.13797</v>
      </c>
      <c r="S60" s="16">
        <f t="shared" ref="S60:S71" si="50">Q60/R60</f>
        <v>0.0541946307469666</v>
      </c>
      <c r="T60" s="3">
        <v>0.01</v>
      </c>
      <c r="U60" s="17">
        <f t="shared" ref="U60:U71" si="51">S60*T60</f>
        <v>0.000541946307469666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0.0128419463074697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0.05</v>
      </c>
      <c r="AU60" s="1">
        <f t="shared" ref="AU60:AU71" si="59">AT60*10000*AS60*0.67*AR60*AQ60</f>
        <v>59.3554116233933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8.06348387096774</v>
      </c>
      <c r="E61" s="12">
        <f t="shared" ref="E61:E72" si="60">D60</f>
        <v>8.98</v>
      </c>
      <c r="F61" s="9" t="s">
        <v>109</v>
      </c>
      <c r="G61" s="6">
        <v>2</v>
      </c>
      <c r="H61" s="11">
        <f t="shared" si="42"/>
        <v>8.06348387096774</v>
      </c>
      <c r="I61" s="11">
        <f t="shared" si="43"/>
        <v>281.213483870968</v>
      </c>
      <c r="J61" s="11">
        <f t="shared" si="44"/>
        <v>0.0484292075511765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2.68462766795841</v>
      </c>
      <c r="P61" s="11">
        <f t="shared" si="47"/>
        <v>0.130014390529189</v>
      </c>
      <c r="Q61" s="15">
        <f t="shared" si="48"/>
        <v>0.0130014390529189</v>
      </c>
      <c r="R61" s="11">
        <f t="shared" si="49"/>
        <v>0.13797</v>
      </c>
      <c r="S61" s="16">
        <f t="shared" si="50"/>
        <v>0.0942338120817489</v>
      </c>
      <c r="T61" s="3">
        <v>0.01</v>
      </c>
      <c r="U61" s="17">
        <f t="shared" si="51"/>
        <v>0.000942338120817489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0.0132423381208175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0.05</v>
      </c>
      <c r="AU61" s="1">
        <f t="shared" si="59"/>
        <v>61.2060205827278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10.2444827586207</v>
      </c>
      <c r="E62" s="12">
        <f t="shared" si="60"/>
        <v>8.06348387096774</v>
      </c>
      <c r="F62" s="9" t="s">
        <v>109</v>
      </c>
      <c r="G62" s="6">
        <v>3</v>
      </c>
      <c r="H62" s="11">
        <f t="shared" si="42"/>
        <v>10.2444827586207</v>
      </c>
      <c r="I62" s="11">
        <f t="shared" si="43"/>
        <v>283.394482758621</v>
      </c>
      <c r="J62" s="11">
        <f t="shared" si="44"/>
        <v>0.0632168097894832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3.93431327742922</v>
      </c>
      <c r="P62" s="11">
        <f t="shared" si="47"/>
        <v>0.248714734111481</v>
      </c>
      <c r="Q62" s="15">
        <f t="shared" si="48"/>
        <v>0.0248714734111481</v>
      </c>
      <c r="R62" s="11">
        <f t="shared" si="49"/>
        <v>0.13797</v>
      </c>
      <c r="S62" s="16">
        <f t="shared" si="50"/>
        <v>0.180267256730798</v>
      </c>
      <c r="T62" s="3">
        <v>0.01</v>
      </c>
      <c r="U62" s="17">
        <f t="shared" si="51"/>
        <v>0.00180267256730798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0.014102672567308</v>
      </c>
      <c r="AR62" s="24">
        <f t="shared" si="57"/>
        <v>137.97</v>
      </c>
      <c r="AS62" s="1">
        <f t="shared" si="58"/>
        <v>0.1</v>
      </c>
      <c r="AT62" s="2">
        <f t="shared" si="62"/>
        <v>0.05</v>
      </c>
      <c r="AU62" s="1">
        <f t="shared" si="59"/>
        <v>65.1824820927346</v>
      </c>
    </row>
    <row r="63" s="1" customFormat="1" spans="1:47">
      <c r="A63" s="6"/>
      <c r="B63" s="6"/>
      <c r="C63" s="9">
        <v>3</v>
      </c>
      <c r="D63" s="10">
        <v>12.8796451612903</v>
      </c>
      <c r="E63" s="12">
        <f t="shared" si="60"/>
        <v>10.2444827586207</v>
      </c>
      <c r="F63" s="9" t="s">
        <v>109</v>
      </c>
      <c r="G63" s="6">
        <v>4</v>
      </c>
      <c r="H63" s="11">
        <f t="shared" si="42"/>
        <v>12.8796451612903</v>
      </c>
      <c r="I63" s="11">
        <f t="shared" si="43"/>
        <v>286.02964516129</v>
      </c>
      <c r="J63" s="11">
        <f t="shared" si="44"/>
        <v>0.0867564263946436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5.06529854331774</v>
      </c>
      <c r="P63" s="11">
        <f t="shared" si="47"/>
        <v>0.439447200240241</v>
      </c>
      <c r="Q63" s="15">
        <f t="shared" si="48"/>
        <v>0.0439447200240241</v>
      </c>
      <c r="R63" s="11">
        <f t="shared" si="49"/>
        <v>0.13797</v>
      </c>
      <c r="S63" s="16">
        <f t="shared" si="50"/>
        <v>0.318509241313504</v>
      </c>
      <c r="T63" s="3">
        <v>0.01</v>
      </c>
      <c r="U63" s="17">
        <f t="shared" si="51"/>
        <v>0.00318509241313504</v>
      </c>
      <c r="V63" s="16"/>
      <c r="W63" s="3"/>
      <c r="X63" s="17"/>
      <c r="Y63" s="18">
        <v>0.04</v>
      </c>
      <c r="Z63" s="3">
        <v>0.06</v>
      </c>
      <c r="AA63" s="19">
        <f t="shared" si="52"/>
        <v>0.0024</v>
      </c>
      <c r="AB63" s="3">
        <v>0.015</v>
      </c>
      <c r="AC63" s="3">
        <v>0.63</v>
      </c>
      <c r="AD63" s="19">
        <f t="shared" si="53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0.015</v>
      </c>
      <c r="AO63" s="3">
        <v>0.28</v>
      </c>
      <c r="AP63" s="3">
        <f t="shared" si="55"/>
        <v>0.0042</v>
      </c>
      <c r="AQ63" s="1">
        <f t="shared" si="56"/>
        <v>0.021235092413135</v>
      </c>
      <c r="AR63" s="24">
        <f t="shared" si="57"/>
        <v>137.97</v>
      </c>
      <c r="AS63" s="1">
        <f t="shared" si="58"/>
        <v>0.1</v>
      </c>
      <c r="AT63" s="2">
        <f t="shared" si="62"/>
        <v>0.05</v>
      </c>
      <c r="AU63" s="1">
        <f t="shared" si="59"/>
        <v>98.1484909580481</v>
      </c>
    </row>
    <row r="64" s="1" customFormat="1" spans="1:47">
      <c r="A64" s="6"/>
      <c r="B64" s="6"/>
      <c r="C64" s="9">
        <v>4</v>
      </c>
      <c r="D64" s="10">
        <v>15.9381666666667</v>
      </c>
      <c r="E64" s="12">
        <f t="shared" si="60"/>
        <v>12.8796451612903</v>
      </c>
      <c r="F64" s="9" t="s">
        <v>109</v>
      </c>
      <c r="G64" s="6">
        <v>5</v>
      </c>
      <c r="H64" s="11">
        <f t="shared" si="42"/>
        <v>15.9381666666667</v>
      </c>
      <c r="I64" s="11">
        <f t="shared" si="43"/>
        <v>289.088166666667</v>
      </c>
      <c r="J64" s="11">
        <f t="shared" si="44"/>
        <v>0.124369451910381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4.39455877592362</v>
      </c>
      <c r="O64" s="11">
        <f t="shared" si="61"/>
        <v>1.61099256715387</v>
      </c>
      <c r="P64" s="11">
        <f t="shared" si="47"/>
        <v>0.200358262608625</v>
      </c>
      <c r="Q64" s="15">
        <f t="shared" si="48"/>
        <v>0.0200358262608625</v>
      </c>
      <c r="R64" s="11">
        <f t="shared" si="49"/>
        <v>0.13797</v>
      </c>
      <c r="S64" s="16">
        <f t="shared" si="50"/>
        <v>0.145218716103954</v>
      </c>
      <c r="T64" s="3">
        <v>0.01</v>
      </c>
      <c r="U64" s="17">
        <f t="shared" si="51"/>
        <v>0.00145218716103954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0.0195021871610395</v>
      </c>
      <c r="AR64" s="24">
        <f t="shared" si="57"/>
        <v>137.97</v>
      </c>
      <c r="AS64" s="1">
        <f t="shared" si="58"/>
        <v>0.1</v>
      </c>
      <c r="AT64" s="2">
        <f t="shared" si="62"/>
        <v>0.05</v>
      </c>
      <c r="AU64" s="1">
        <f t="shared" si="59"/>
        <v>90.1390115473889</v>
      </c>
    </row>
    <row r="65" s="1" customFormat="1" spans="1:47">
      <c r="A65" s="6"/>
      <c r="B65" s="6"/>
      <c r="C65" s="9">
        <v>5</v>
      </c>
      <c r="D65" s="10">
        <v>22.976064516129</v>
      </c>
      <c r="E65" s="12">
        <f t="shared" si="60"/>
        <v>15.9381666666667</v>
      </c>
      <c r="F65" s="9" t="s">
        <v>111</v>
      </c>
      <c r="G65" s="6">
        <v>6</v>
      </c>
      <c r="H65" s="11">
        <f t="shared" si="42"/>
        <v>22.976064516129</v>
      </c>
      <c r="I65" s="11">
        <f t="shared" si="43"/>
        <v>296.126064516129</v>
      </c>
      <c r="J65" s="11">
        <f t="shared" si="44"/>
        <v>0.276922853749241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2.79033430454525</v>
      </c>
      <c r="P65" s="11">
        <f t="shared" si="47"/>
        <v>0.772707338529074</v>
      </c>
      <c r="Q65" s="15">
        <f t="shared" si="48"/>
        <v>0.0772707338529074</v>
      </c>
      <c r="R65" s="11">
        <f t="shared" si="49"/>
        <v>0.13797</v>
      </c>
      <c r="S65" s="16">
        <f t="shared" si="50"/>
        <v>0.560054605007664</v>
      </c>
      <c r="T65" s="3">
        <v>0.01</v>
      </c>
      <c r="U65" s="17">
        <f t="shared" si="51"/>
        <v>0.00560054605007664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0.0236505460500766</v>
      </c>
      <c r="AR65" s="24">
        <f t="shared" si="57"/>
        <v>137.97</v>
      </c>
      <c r="AS65" s="1">
        <f t="shared" si="58"/>
        <v>0.1</v>
      </c>
      <c r="AT65" s="2">
        <f t="shared" si="62"/>
        <v>0.05</v>
      </c>
      <c r="AU65" s="1">
        <f t="shared" si="59"/>
        <v>109.312705590724</v>
      </c>
    </row>
    <row r="66" s="1" customFormat="1" spans="1:47">
      <c r="A66" s="6"/>
      <c r="B66" s="6"/>
      <c r="C66" s="9">
        <v>6</v>
      </c>
      <c r="D66" s="10">
        <v>26.1100333333333</v>
      </c>
      <c r="E66" s="12">
        <f t="shared" si="60"/>
        <v>22.976064516129</v>
      </c>
      <c r="F66" s="9" t="s">
        <v>109</v>
      </c>
      <c r="G66" s="6">
        <v>7</v>
      </c>
      <c r="H66" s="11">
        <f t="shared" si="42"/>
        <v>26.1100333333333</v>
      </c>
      <c r="I66" s="11">
        <f t="shared" si="43"/>
        <v>299.260033333333</v>
      </c>
      <c r="J66" s="11">
        <f t="shared" si="44"/>
        <v>0.390753553188598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3.39732696601617</v>
      </c>
      <c r="P66" s="11">
        <f t="shared" si="47"/>
        <v>1.32751758331426</v>
      </c>
      <c r="Q66" s="15">
        <f t="shared" si="48"/>
        <v>0.132751758331426</v>
      </c>
      <c r="R66" s="11">
        <f t="shared" si="49"/>
        <v>0.13797</v>
      </c>
      <c r="S66" s="16">
        <f t="shared" si="50"/>
        <v>0.962178432495659</v>
      </c>
      <c r="T66" s="3">
        <v>0.01</v>
      </c>
      <c r="U66" s="17">
        <f t="shared" si="51"/>
        <v>0.00962178432495659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0.0328217843249566</v>
      </c>
      <c r="AR66" s="24">
        <f t="shared" si="57"/>
        <v>137.97</v>
      </c>
      <c r="AS66" s="1">
        <f t="shared" si="58"/>
        <v>0.1</v>
      </c>
      <c r="AT66" s="2">
        <f t="shared" si="62"/>
        <v>0.05</v>
      </c>
      <c r="AU66" s="1">
        <f t="shared" si="59"/>
        <v>151.702123041028</v>
      </c>
    </row>
    <row r="67" s="1" customFormat="1" spans="1:47">
      <c r="A67" s="6"/>
      <c r="B67" s="6"/>
      <c r="C67" s="9">
        <v>7</v>
      </c>
      <c r="D67" s="10">
        <v>27.373</v>
      </c>
      <c r="E67" s="12">
        <f t="shared" si="60"/>
        <v>26.1100333333333</v>
      </c>
      <c r="F67" s="9" t="s">
        <v>109</v>
      </c>
      <c r="G67" s="6">
        <v>8</v>
      </c>
      <c r="H67" s="11">
        <f t="shared" si="42"/>
        <v>27.373</v>
      </c>
      <c r="I67" s="11">
        <f t="shared" si="43"/>
        <v>300.523</v>
      </c>
      <c r="J67" s="11">
        <f t="shared" si="44"/>
        <v>0.448008650709113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3.44950938270191</v>
      </c>
      <c r="P67" s="11">
        <f t="shared" si="47"/>
        <v>1.54541004415271</v>
      </c>
      <c r="Q67" s="15">
        <f t="shared" si="48"/>
        <v>0.154541004415271</v>
      </c>
      <c r="R67" s="11">
        <f t="shared" si="49"/>
        <v>0.13797</v>
      </c>
      <c r="S67" s="16">
        <f t="shared" si="50"/>
        <v>1.12010585210749</v>
      </c>
      <c r="T67" s="3">
        <v>0.01</v>
      </c>
      <c r="U67" s="17">
        <f t="shared" si="51"/>
        <v>0.0112010585210749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0.0344010585210749</v>
      </c>
      <c r="AR67" s="24">
        <f t="shared" si="57"/>
        <v>137.97</v>
      </c>
      <c r="AS67" s="1">
        <f t="shared" si="58"/>
        <v>0.1</v>
      </c>
      <c r="AT67" s="2">
        <f t="shared" si="62"/>
        <v>0.05</v>
      </c>
      <c r="AU67" s="1">
        <f t="shared" si="59"/>
        <v>159.001520479116</v>
      </c>
    </row>
    <row r="68" s="1" customFormat="1" spans="1:47">
      <c r="A68" s="6"/>
      <c r="B68" s="6"/>
      <c r="C68" s="9">
        <v>8</v>
      </c>
      <c r="D68" s="10">
        <v>29.1355806451613</v>
      </c>
      <c r="E68" s="12">
        <f t="shared" si="60"/>
        <v>27.373</v>
      </c>
      <c r="F68" s="9" t="s">
        <v>109</v>
      </c>
      <c r="G68" s="6">
        <v>9</v>
      </c>
      <c r="H68" s="11">
        <f t="shared" si="42"/>
        <v>29.1355806451613</v>
      </c>
      <c r="I68" s="11">
        <f t="shared" si="43"/>
        <v>302.285580645161</v>
      </c>
      <c r="J68" s="11">
        <f t="shared" si="44"/>
        <v>0.541167542658454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3.2837993385492</v>
      </c>
      <c r="P68" s="11">
        <f t="shared" si="47"/>
        <v>1.77708561862613</v>
      </c>
      <c r="Q68" s="15">
        <f t="shared" si="48"/>
        <v>0.177708561862613</v>
      </c>
      <c r="R68" s="11">
        <f t="shared" si="49"/>
        <v>0.13797</v>
      </c>
      <c r="S68" s="16">
        <f t="shared" si="50"/>
        <v>1.28802320694798</v>
      </c>
      <c r="T68" s="3">
        <v>0.01</v>
      </c>
      <c r="U68" s="17">
        <f t="shared" si="51"/>
        <v>0.0128802320694798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0.0309302320694798</v>
      </c>
      <c r="AR68" s="24">
        <f t="shared" si="57"/>
        <v>137.97</v>
      </c>
      <c r="AS68" s="1">
        <f t="shared" si="58"/>
        <v>0.1</v>
      </c>
      <c r="AT68" s="2">
        <f t="shared" si="62"/>
        <v>0.05</v>
      </c>
      <c r="AU68" s="1">
        <f t="shared" si="59"/>
        <v>142.959377973975</v>
      </c>
    </row>
    <row r="69" s="1" customFormat="1" spans="1:47">
      <c r="A69" s="6"/>
      <c r="B69" s="6"/>
      <c r="C69" s="9">
        <v>9</v>
      </c>
      <c r="D69" s="10">
        <v>23.1091666666667</v>
      </c>
      <c r="E69" s="12">
        <f t="shared" si="60"/>
        <v>29.1355806451613</v>
      </c>
      <c r="F69" s="9" t="s">
        <v>109</v>
      </c>
      <c r="G69" s="6">
        <v>10</v>
      </c>
      <c r="H69" s="11">
        <f t="shared" si="42"/>
        <v>23.1091666666667</v>
      </c>
      <c r="I69" s="11">
        <f t="shared" si="43"/>
        <v>296.259166666667</v>
      </c>
      <c r="J69" s="11">
        <f t="shared" si="44"/>
        <v>0.281044046700727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2.88641371992308</v>
      </c>
      <c r="P69" s="11">
        <f t="shared" si="47"/>
        <v>0.811209392299679</v>
      </c>
      <c r="Q69" s="15">
        <f t="shared" si="48"/>
        <v>0.0811209392299679</v>
      </c>
      <c r="R69" s="11">
        <f t="shared" si="49"/>
        <v>0.13797</v>
      </c>
      <c r="S69" s="16">
        <f t="shared" si="50"/>
        <v>0.587960710516547</v>
      </c>
      <c r="T69" s="3">
        <v>0.01</v>
      </c>
      <c r="U69" s="17">
        <f t="shared" si="51"/>
        <v>0.00587960710516547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0.0239296071051655</v>
      </c>
      <c r="AR69" s="24">
        <f t="shared" si="57"/>
        <v>137.97</v>
      </c>
      <c r="AS69" s="1">
        <f t="shared" si="58"/>
        <v>0.1</v>
      </c>
      <c r="AT69" s="2">
        <f t="shared" si="62"/>
        <v>0.05</v>
      </c>
      <c r="AU69" s="1">
        <f t="shared" si="59"/>
        <v>110.602524392039</v>
      </c>
    </row>
    <row r="70" s="1" customFormat="1" spans="1:47">
      <c r="A70" s="6"/>
      <c r="B70" s="6"/>
      <c r="C70" s="9">
        <v>10</v>
      </c>
      <c r="D70" s="10">
        <v>18.7518709677419</v>
      </c>
      <c r="E70" s="12">
        <f t="shared" si="60"/>
        <v>23.1091666666667</v>
      </c>
      <c r="F70" s="9" t="s">
        <v>109</v>
      </c>
      <c r="G70" s="6">
        <v>11</v>
      </c>
      <c r="H70" s="11">
        <f t="shared" si="42"/>
        <v>18.7518709677419</v>
      </c>
      <c r="I70" s="11">
        <f t="shared" si="43"/>
        <v>291.901870967742</v>
      </c>
      <c r="J70" s="11">
        <f t="shared" si="44"/>
        <v>0.172072391978247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1.97144411124223</v>
      </c>
      <c r="O70" s="11">
        <f t="shared" si="61"/>
        <v>1.48346021638117</v>
      </c>
      <c r="P70" s="11">
        <f t="shared" si="47"/>
        <v>0.255262547837276</v>
      </c>
      <c r="Q70" s="15">
        <f t="shared" si="48"/>
        <v>0.0255262547837276</v>
      </c>
      <c r="R70" s="11">
        <f t="shared" si="49"/>
        <v>0.13797</v>
      </c>
      <c r="S70" s="16">
        <f t="shared" si="50"/>
        <v>0.185013080986647</v>
      </c>
      <c r="T70" s="3">
        <v>0.01</v>
      </c>
      <c r="U70" s="17">
        <f t="shared" si="51"/>
        <v>0.00185013080986647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0.0141501308098665</v>
      </c>
      <c r="AR70" s="24">
        <f t="shared" si="57"/>
        <v>137.97</v>
      </c>
      <c r="AS70" s="1">
        <f t="shared" si="58"/>
        <v>0.1</v>
      </c>
      <c r="AT70" s="2">
        <f t="shared" si="62"/>
        <v>0.05</v>
      </c>
      <c r="AU70" s="1">
        <f t="shared" si="59"/>
        <v>65.4018338525487</v>
      </c>
    </row>
    <row r="71" s="1" customFormat="1" spans="1:48">
      <c r="A71" s="6"/>
      <c r="B71" s="6"/>
      <c r="C71" s="9">
        <v>11</v>
      </c>
      <c r="D71" s="10">
        <v>15.2013</v>
      </c>
      <c r="E71" s="12">
        <f t="shared" si="60"/>
        <v>18.7518709677419</v>
      </c>
      <c r="F71" s="9" t="s">
        <v>111</v>
      </c>
      <c r="G71" s="6">
        <v>12</v>
      </c>
      <c r="H71" s="11">
        <f t="shared" si="42"/>
        <v>15.2013</v>
      </c>
      <c r="I71" s="11">
        <f t="shared" si="43"/>
        <v>288.3513</v>
      </c>
      <c r="J71" s="11">
        <f t="shared" si="44"/>
        <v>0.114112688882154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2.60789766854389</v>
      </c>
      <c r="P71" s="11">
        <f t="shared" si="47"/>
        <v>0.297594215287044</v>
      </c>
      <c r="Q71" s="15">
        <f t="shared" si="48"/>
        <v>0.0297594215287044</v>
      </c>
      <c r="R71" s="11">
        <f t="shared" si="49"/>
        <v>0.13797</v>
      </c>
      <c r="S71" s="16">
        <f t="shared" si="50"/>
        <v>0.215694872281687</v>
      </c>
      <c r="T71" s="3">
        <v>0.01</v>
      </c>
      <c r="U71" s="17">
        <f t="shared" si="51"/>
        <v>0.00215694872281687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0.0144569487228169</v>
      </c>
      <c r="AR71" s="24">
        <f t="shared" si="57"/>
        <v>137.97</v>
      </c>
      <c r="AS71" s="1">
        <f t="shared" si="58"/>
        <v>0.1</v>
      </c>
      <c r="AT71" s="2">
        <f t="shared" si="62"/>
        <v>0.05</v>
      </c>
      <c r="AU71" s="1">
        <f t="shared" si="59"/>
        <v>66.819944712116</v>
      </c>
      <c r="AV71" s="1">
        <f>SUM(AU60:AU71)</f>
        <v>1179.83144684584</v>
      </c>
    </row>
    <row r="72" s="1" customFormat="1" spans="1:46">
      <c r="A72" s="6"/>
      <c r="B72" s="6"/>
      <c r="C72" s="9">
        <v>12</v>
      </c>
      <c r="D72" s="10">
        <v>7.62158064516129</v>
      </c>
      <c r="E72" s="12">
        <f t="shared" si="60"/>
        <v>15.2013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8.98</v>
      </c>
      <c r="E76" s="9"/>
      <c r="F76" s="9"/>
      <c r="G76" s="6">
        <v>1</v>
      </c>
      <c r="H76" s="11">
        <f t="shared" ref="H76:H87" si="63">E77</f>
        <v>8.98</v>
      </c>
      <c r="I76" s="11">
        <f t="shared" ref="I76:I87" si="64">H76+273.15</f>
        <v>282.13</v>
      </c>
      <c r="J76" s="11">
        <f t="shared" ref="J76:J87" si="65">EXP(($C$18*(I76-$C$16))/($C$19*I76*$C$16))</f>
        <v>0.0541946307469666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0.00424138470773833</v>
      </c>
      <c r="Q76" s="15">
        <f t="shared" ref="Q76:Q87" si="69">P76*$B$78</f>
        <v>0.000551380012005983</v>
      </c>
      <c r="R76" s="11">
        <f t="shared" ref="R76:R87" si="70">L76*$B$78</f>
        <v>0.0101740708333333</v>
      </c>
      <c r="S76" s="16">
        <f t="shared" ref="S76:S87" si="71">Q76/R76</f>
        <v>0.0541946307469668</v>
      </c>
      <c r="T76" s="3">
        <v>0.01</v>
      </c>
      <c r="U76" s="17">
        <f t="shared" ref="U76:U87" si="72">S76*T76</f>
        <v>0.000541946307469668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0.0121419463074697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10.7416666666667</v>
      </c>
      <c r="AU76" s="1">
        <f t="shared" ref="AU76:AU87" si="79">AT76*10000*AS76*0.67*AR76*AQ76</f>
        <v>889.056863380588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8.06348387096774</v>
      </c>
      <c r="E77" s="12">
        <f t="shared" ref="E77:E88" si="80">D76</f>
        <v>8.98</v>
      </c>
      <c r="F77" s="9" t="s">
        <v>109</v>
      </c>
      <c r="G77" s="6">
        <v>2</v>
      </c>
      <c r="H77" s="11">
        <f t="shared" si="63"/>
        <v>8.06348387096774</v>
      </c>
      <c r="I77" s="11">
        <f t="shared" si="64"/>
        <v>281.213483870968</v>
      </c>
      <c r="J77" s="11">
        <f t="shared" si="65"/>
        <v>0.0484292075511765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0.152282781958928</v>
      </c>
      <c r="P77" s="11">
        <f t="shared" si="68"/>
        <v>0.0073749344539595</v>
      </c>
      <c r="Q77" s="15">
        <f t="shared" si="69"/>
        <v>0.000958741479014735</v>
      </c>
      <c r="R77" s="11">
        <f t="shared" si="70"/>
        <v>0.0101740708333333</v>
      </c>
      <c r="S77" s="16">
        <f t="shared" si="71"/>
        <v>0.0942338120817491</v>
      </c>
      <c r="T77" s="3">
        <v>0.01</v>
      </c>
      <c r="U77" s="17">
        <f t="shared" si="72"/>
        <v>0.000942338120817492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0.0125423381208175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10.7416666666667</v>
      </c>
      <c r="AU77" s="1">
        <f t="shared" si="79"/>
        <v>918.374328693319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10.2444827586207</v>
      </c>
      <c r="E78" s="12">
        <f t="shared" si="80"/>
        <v>8.06348387096774</v>
      </c>
      <c r="F78" s="9" t="s">
        <v>109</v>
      </c>
      <c r="G78" s="6">
        <v>3</v>
      </c>
      <c r="H78" s="11">
        <f t="shared" si="63"/>
        <v>10.2444827586207</v>
      </c>
      <c r="I78" s="11">
        <f t="shared" si="64"/>
        <v>283.394482758621</v>
      </c>
      <c r="J78" s="11">
        <f t="shared" si="65"/>
        <v>0.0632168097894832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0.223169930838302</v>
      </c>
      <c r="P78" s="11">
        <f t="shared" si="68"/>
        <v>0.0141080910685371</v>
      </c>
      <c r="Q78" s="15">
        <f t="shared" si="69"/>
        <v>0.00183405183890982</v>
      </c>
      <c r="R78" s="11">
        <f t="shared" si="70"/>
        <v>0.0101740708333333</v>
      </c>
      <c r="S78" s="16">
        <f t="shared" si="71"/>
        <v>0.180267256730798</v>
      </c>
      <c r="T78" s="3">
        <v>0.01</v>
      </c>
      <c r="U78" s="17">
        <f t="shared" si="72"/>
        <v>0.00180267256730798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0.013402672567308</v>
      </c>
      <c r="AR78" s="24">
        <f t="shared" si="77"/>
        <v>7.82620833333333</v>
      </c>
      <c r="AS78" s="1">
        <f t="shared" si="78"/>
        <v>0.13</v>
      </c>
      <c r="AT78" s="2">
        <f t="shared" si="82"/>
        <v>10.7416666666667</v>
      </c>
      <c r="AU78" s="1">
        <f t="shared" si="79"/>
        <v>981.369685869669</v>
      </c>
    </row>
    <row r="79" s="1" customFormat="1" spans="1:47">
      <c r="A79" s="6"/>
      <c r="B79" s="6"/>
      <c r="C79" s="9">
        <v>3</v>
      </c>
      <c r="D79" s="10">
        <v>12.8796451612903</v>
      </c>
      <c r="E79" s="12">
        <f t="shared" si="80"/>
        <v>10.2444827586207</v>
      </c>
      <c r="F79" s="9" t="s">
        <v>109</v>
      </c>
      <c r="G79" s="6">
        <v>4</v>
      </c>
      <c r="H79" s="11">
        <f t="shared" si="63"/>
        <v>12.8796451612903</v>
      </c>
      <c r="I79" s="11">
        <f t="shared" si="64"/>
        <v>286.02964516129</v>
      </c>
      <c r="J79" s="11">
        <f t="shared" si="65"/>
        <v>0.0867564263946436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0.287323923103098</v>
      </c>
      <c r="P79" s="11">
        <f t="shared" si="68"/>
        <v>0.0249271967861142</v>
      </c>
      <c r="Q79" s="15">
        <f t="shared" si="69"/>
        <v>0.00324053558219485</v>
      </c>
      <c r="R79" s="11">
        <f t="shared" si="70"/>
        <v>0.0101740708333333</v>
      </c>
      <c r="S79" s="16">
        <f t="shared" si="71"/>
        <v>0.318509241313505</v>
      </c>
      <c r="T79" s="3">
        <v>0.01</v>
      </c>
      <c r="U79" s="17">
        <f t="shared" si="72"/>
        <v>0.00318509241313505</v>
      </c>
      <c r="V79" s="16"/>
      <c r="W79" s="3"/>
      <c r="X79" s="17"/>
      <c r="Y79" s="18">
        <v>0.04</v>
      </c>
      <c r="Z79" s="3">
        <v>0.17</v>
      </c>
      <c r="AA79" s="19">
        <f t="shared" si="73"/>
        <v>0.0068</v>
      </c>
      <c r="AB79" s="3">
        <v>0.015</v>
      </c>
      <c r="AC79" s="3">
        <v>0.03</v>
      </c>
      <c r="AD79" s="19">
        <f t="shared" si="74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5"/>
        <v>0.01185</v>
      </c>
      <c r="AQ79" s="1">
        <f t="shared" si="76"/>
        <v>0.022285092413135</v>
      </c>
      <c r="AR79" s="24">
        <f t="shared" si="77"/>
        <v>7.82620833333333</v>
      </c>
      <c r="AS79" s="1">
        <f t="shared" si="78"/>
        <v>0.13</v>
      </c>
      <c r="AT79" s="2">
        <f t="shared" si="82"/>
        <v>10.7416666666667</v>
      </c>
      <c r="AU79" s="1">
        <f t="shared" si="79"/>
        <v>1631.75769841609</v>
      </c>
    </row>
    <row r="80" s="1" customFormat="1" spans="1:47">
      <c r="A80" s="6"/>
      <c r="B80" s="6"/>
      <c r="C80" s="9">
        <v>4</v>
      </c>
      <c r="D80" s="10">
        <v>15.9381666666667</v>
      </c>
      <c r="E80" s="12">
        <f t="shared" si="80"/>
        <v>12.8796451612903</v>
      </c>
      <c r="F80" s="9" t="s">
        <v>109</v>
      </c>
      <c r="G80" s="6">
        <v>5</v>
      </c>
      <c r="H80" s="11">
        <f t="shared" si="63"/>
        <v>15.9381666666667</v>
      </c>
      <c r="I80" s="11">
        <f t="shared" si="64"/>
        <v>289.088166666667</v>
      </c>
      <c r="J80" s="11">
        <f t="shared" si="65"/>
        <v>0.124369451910381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0.249276890001135</v>
      </c>
      <c r="O80" s="11">
        <f t="shared" si="81"/>
        <v>0.0913819196491825</v>
      </c>
      <c r="P80" s="11">
        <f t="shared" si="68"/>
        <v>0.0113651192612873</v>
      </c>
      <c r="Q80" s="15">
        <f t="shared" si="69"/>
        <v>0.00147746550396735</v>
      </c>
      <c r="R80" s="11">
        <f t="shared" si="70"/>
        <v>0.0101740708333333</v>
      </c>
      <c r="S80" s="16">
        <f t="shared" si="71"/>
        <v>0.145218716103954</v>
      </c>
      <c r="T80" s="3">
        <v>0.01</v>
      </c>
      <c r="U80" s="17">
        <f t="shared" si="72"/>
        <v>0.00145218716103954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0.0205521871610395</v>
      </c>
      <c r="AR80" s="24">
        <f t="shared" si="77"/>
        <v>7.82620833333333</v>
      </c>
      <c r="AS80" s="1">
        <f t="shared" si="78"/>
        <v>0.13</v>
      </c>
      <c r="AT80" s="2">
        <f t="shared" si="82"/>
        <v>10.7416666666667</v>
      </c>
      <c r="AU80" s="1">
        <f t="shared" si="79"/>
        <v>1504.87101411112</v>
      </c>
    </row>
    <row r="81" s="1" customFormat="1" spans="1:47">
      <c r="A81" s="6"/>
      <c r="B81" s="6"/>
      <c r="C81" s="9">
        <v>5</v>
      </c>
      <c r="D81" s="10">
        <v>22.976064516129</v>
      </c>
      <c r="E81" s="12">
        <f t="shared" si="80"/>
        <v>15.9381666666667</v>
      </c>
      <c r="F81" s="9" t="s">
        <v>111</v>
      </c>
      <c r="G81" s="6">
        <v>6</v>
      </c>
      <c r="H81" s="11">
        <f t="shared" si="63"/>
        <v>22.976064516129</v>
      </c>
      <c r="I81" s="11">
        <f t="shared" si="64"/>
        <v>296.126064516129</v>
      </c>
      <c r="J81" s="11">
        <f t="shared" si="65"/>
        <v>0.276922853749241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0.158278883721229</v>
      </c>
      <c r="P81" s="11">
        <f t="shared" si="68"/>
        <v>0.0438310401683269</v>
      </c>
      <c r="Q81" s="15">
        <f t="shared" si="69"/>
        <v>0.0056980352218825</v>
      </c>
      <c r="R81" s="11">
        <f t="shared" si="70"/>
        <v>0.0101740708333333</v>
      </c>
      <c r="S81" s="16">
        <f t="shared" si="71"/>
        <v>0.560054605007666</v>
      </c>
      <c r="T81" s="3">
        <v>0.01</v>
      </c>
      <c r="U81" s="17">
        <f t="shared" si="72"/>
        <v>0.00560054605007666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0.0247005460500767</v>
      </c>
      <c r="AR81" s="24">
        <f t="shared" si="77"/>
        <v>7.82620833333333</v>
      </c>
      <c r="AS81" s="1">
        <f t="shared" si="78"/>
        <v>0.13</v>
      </c>
      <c r="AT81" s="2">
        <f t="shared" si="82"/>
        <v>10.7416666666667</v>
      </c>
      <c r="AU81" s="1">
        <f t="shared" si="79"/>
        <v>1808.62189956804</v>
      </c>
    </row>
    <row r="82" s="1" customFormat="1" spans="1:47">
      <c r="A82" s="6"/>
      <c r="B82" s="6"/>
      <c r="C82" s="9">
        <v>6</v>
      </c>
      <c r="D82" s="10">
        <v>26.1100333333333</v>
      </c>
      <c r="E82" s="12">
        <f t="shared" si="80"/>
        <v>22.976064516129</v>
      </c>
      <c r="F82" s="9" t="s">
        <v>109</v>
      </c>
      <c r="G82" s="6">
        <v>7</v>
      </c>
      <c r="H82" s="11">
        <f t="shared" si="63"/>
        <v>26.1100333333333</v>
      </c>
      <c r="I82" s="11">
        <f t="shared" si="64"/>
        <v>299.260033333333</v>
      </c>
      <c r="J82" s="11">
        <f t="shared" si="65"/>
        <v>0.390753553188598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0.192709926886235</v>
      </c>
      <c r="P82" s="11">
        <f t="shared" si="68"/>
        <v>0.0753020886655112</v>
      </c>
      <c r="Q82" s="15">
        <f t="shared" si="69"/>
        <v>0.00978927152651646</v>
      </c>
      <c r="R82" s="11">
        <f t="shared" si="70"/>
        <v>0.0101740708333333</v>
      </c>
      <c r="S82" s="16">
        <f t="shared" si="71"/>
        <v>0.962178432495661</v>
      </c>
      <c r="T82" s="3">
        <v>0.01</v>
      </c>
      <c r="U82" s="17">
        <f t="shared" si="72"/>
        <v>0.00962178432495661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0.0345217843249566</v>
      </c>
      <c r="AR82" s="24">
        <f t="shared" si="77"/>
        <v>7.82620833333333</v>
      </c>
      <c r="AS82" s="1">
        <f t="shared" si="78"/>
        <v>0.13</v>
      </c>
      <c r="AT82" s="2">
        <f t="shared" si="82"/>
        <v>10.7416666666667</v>
      </c>
      <c r="AU82" s="1">
        <f t="shared" si="79"/>
        <v>2527.75201874889</v>
      </c>
    </row>
    <row r="83" s="1" customFormat="1" spans="1:47">
      <c r="A83" s="6"/>
      <c r="B83" s="6"/>
      <c r="C83" s="9">
        <v>7</v>
      </c>
      <c r="D83" s="10">
        <v>27.373</v>
      </c>
      <c r="E83" s="12">
        <f t="shared" si="80"/>
        <v>26.1100333333333</v>
      </c>
      <c r="F83" s="9" t="s">
        <v>109</v>
      </c>
      <c r="G83" s="6">
        <v>8</v>
      </c>
      <c r="H83" s="11">
        <f t="shared" si="63"/>
        <v>27.373</v>
      </c>
      <c r="I83" s="11">
        <f t="shared" si="64"/>
        <v>300.523</v>
      </c>
      <c r="J83" s="11">
        <f t="shared" si="65"/>
        <v>0.448008650709113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0.195669921554057</v>
      </c>
      <c r="P83" s="11">
        <f t="shared" si="68"/>
        <v>0.0876618175397911</v>
      </c>
      <c r="Q83" s="15">
        <f t="shared" si="69"/>
        <v>0.0113960362801728</v>
      </c>
      <c r="R83" s="11">
        <f t="shared" si="70"/>
        <v>0.0101740708333333</v>
      </c>
      <c r="S83" s="16">
        <f t="shared" si="71"/>
        <v>1.1201058521075</v>
      </c>
      <c r="T83" s="3">
        <v>0.01</v>
      </c>
      <c r="U83" s="17">
        <f t="shared" si="72"/>
        <v>0.011201058521075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0.036101058521075</v>
      </c>
      <c r="AR83" s="24">
        <f t="shared" si="77"/>
        <v>7.82620833333333</v>
      </c>
      <c r="AS83" s="1">
        <f t="shared" si="78"/>
        <v>0.13</v>
      </c>
      <c r="AT83" s="2">
        <f t="shared" si="82"/>
        <v>10.7416666666667</v>
      </c>
      <c r="AU83" s="1">
        <f t="shared" si="79"/>
        <v>2643.38953909891</v>
      </c>
    </row>
    <row r="84" s="1" customFormat="1" spans="1:47">
      <c r="A84" s="6"/>
      <c r="B84" s="6"/>
      <c r="C84" s="9">
        <v>8</v>
      </c>
      <c r="D84" s="10">
        <v>29.1355806451613</v>
      </c>
      <c r="E84" s="12">
        <f t="shared" si="80"/>
        <v>27.373</v>
      </c>
      <c r="F84" s="9" t="s">
        <v>109</v>
      </c>
      <c r="G84" s="6">
        <v>9</v>
      </c>
      <c r="H84" s="11">
        <f t="shared" si="63"/>
        <v>29.1355806451613</v>
      </c>
      <c r="I84" s="11">
        <f t="shared" si="64"/>
        <v>302.285580645161</v>
      </c>
      <c r="J84" s="11">
        <f t="shared" si="65"/>
        <v>0.541167542658454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0.186270187347599</v>
      </c>
      <c r="P84" s="11">
        <f t="shared" si="68"/>
        <v>0.10080337955743</v>
      </c>
      <c r="Q84" s="15">
        <f t="shared" si="69"/>
        <v>0.0131044393424659</v>
      </c>
      <c r="R84" s="11">
        <f t="shared" si="70"/>
        <v>0.0101740708333333</v>
      </c>
      <c r="S84" s="16">
        <f t="shared" si="71"/>
        <v>1.28802320694798</v>
      </c>
      <c r="T84" s="3">
        <v>0.01</v>
      </c>
      <c r="U84" s="17">
        <f t="shared" si="72"/>
        <v>0.0128802320694798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0.0319802320694798</v>
      </c>
      <c r="AR84" s="24">
        <f t="shared" si="77"/>
        <v>7.82620833333333</v>
      </c>
      <c r="AS84" s="1">
        <f t="shared" si="78"/>
        <v>0.13</v>
      </c>
      <c r="AT84" s="2">
        <f t="shared" si="82"/>
        <v>10.7416666666667</v>
      </c>
      <c r="AU84" s="1">
        <f t="shared" si="79"/>
        <v>2341.65463212299</v>
      </c>
    </row>
    <row r="85" s="1" customFormat="1" spans="1:47">
      <c r="A85" s="6"/>
      <c r="B85" s="6"/>
      <c r="C85" s="9">
        <v>9</v>
      </c>
      <c r="D85" s="10">
        <v>23.1091666666667</v>
      </c>
      <c r="E85" s="12">
        <f t="shared" si="80"/>
        <v>29.1355806451613</v>
      </c>
      <c r="F85" s="9" t="s">
        <v>109</v>
      </c>
      <c r="G85" s="6">
        <v>10</v>
      </c>
      <c r="H85" s="11">
        <f t="shared" si="63"/>
        <v>23.1091666666667</v>
      </c>
      <c r="I85" s="11">
        <f t="shared" si="64"/>
        <v>296.259166666667</v>
      </c>
      <c r="J85" s="11">
        <f t="shared" si="65"/>
        <v>0.281044046700727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0.163728891123502</v>
      </c>
      <c r="P85" s="11">
        <f t="shared" si="68"/>
        <v>0.0460150301231718</v>
      </c>
      <c r="Q85" s="15">
        <f t="shared" si="69"/>
        <v>0.00598195391601234</v>
      </c>
      <c r="R85" s="11">
        <f t="shared" si="70"/>
        <v>0.0101740708333333</v>
      </c>
      <c r="S85" s="16">
        <f t="shared" si="71"/>
        <v>0.587960710516548</v>
      </c>
      <c r="T85" s="3">
        <v>0.01</v>
      </c>
      <c r="U85" s="17">
        <f t="shared" si="72"/>
        <v>0.00587960710516548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0.0249796071051655</v>
      </c>
      <c r="AR85" s="24">
        <f t="shared" si="77"/>
        <v>7.82620833333333</v>
      </c>
      <c r="AS85" s="1">
        <f t="shared" si="78"/>
        <v>0.13</v>
      </c>
      <c r="AT85" s="2">
        <f t="shared" si="82"/>
        <v>10.7416666666667</v>
      </c>
      <c r="AU85" s="1">
        <f t="shared" si="79"/>
        <v>1829.05529138565</v>
      </c>
    </row>
    <row r="86" s="1" customFormat="1" spans="1:47">
      <c r="A86" s="6"/>
      <c r="B86" s="6"/>
      <c r="C86" s="9">
        <v>10</v>
      </c>
      <c r="D86" s="10">
        <v>18.7518709677419</v>
      </c>
      <c r="E86" s="12">
        <f t="shared" si="80"/>
        <v>23.1091666666667</v>
      </c>
      <c r="F86" s="9" t="s">
        <v>109</v>
      </c>
      <c r="G86" s="6">
        <v>11</v>
      </c>
      <c r="H86" s="11">
        <f t="shared" si="63"/>
        <v>18.7518709677419</v>
      </c>
      <c r="I86" s="11">
        <f t="shared" si="64"/>
        <v>291.901870967742</v>
      </c>
      <c r="J86" s="11">
        <f t="shared" si="65"/>
        <v>0.172072391978247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0.111828167950314</v>
      </c>
      <c r="O86" s="11">
        <f t="shared" si="81"/>
        <v>0.0841477763833498</v>
      </c>
      <c r="P86" s="11">
        <f t="shared" si="68"/>
        <v>0.0144795091619337</v>
      </c>
      <c r="Q86" s="15">
        <f t="shared" si="69"/>
        <v>0.00188233619105138</v>
      </c>
      <c r="R86" s="11">
        <f t="shared" si="70"/>
        <v>0.0101740708333333</v>
      </c>
      <c r="S86" s="16">
        <f t="shared" si="71"/>
        <v>0.185013080986647</v>
      </c>
      <c r="T86" s="3">
        <v>0.01</v>
      </c>
      <c r="U86" s="17">
        <f t="shared" si="72"/>
        <v>0.00185013080986647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0.0134501308098665</v>
      </c>
      <c r="AR86" s="24">
        <f t="shared" si="77"/>
        <v>7.82620833333333</v>
      </c>
      <c r="AS86" s="1">
        <f t="shared" si="78"/>
        <v>0.13</v>
      </c>
      <c r="AT86" s="2">
        <f t="shared" si="82"/>
        <v>10.7416666666667</v>
      </c>
      <c r="AU86" s="1">
        <f t="shared" si="79"/>
        <v>984.844670456337</v>
      </c>
    </row>
    <row r="87" s="1" customFormat="1" spans="1:48">
      <c r="A87" s="6"/>
      <c r="B87" s="6"/>
      <c r="C87" s="9">
        <v>11</v>
      </c>
      <c r="D87" s="10">
        <v>15.2013</v>
      </c>
      <c r="E87" s="12">
        <f t="shared" si="80"/>
        <v>18.7518709677419</v>
      </c>
      <c r="F87" s="9" t="s">
        <v>111</v>
      </c>
      <c r="G87" s="6">
        <v>12</v>
      </c>
      <c r="H87" s="11">
        <f t="shared" si="63"/>
        <v>15.2013</v>
      </c>
      <c r="I87" s="11">
        <f t="shared" si="64"/>
        <v>288.3513</v>
      </c>
      <c r="J87" s="11">
        <f t="shared" si="65"/>
        <v>0.114112688882154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0.147930350554749</v>
      </c>
      <c r="P87" s="11">
        <f t="shared" si="68"/>
        <v>0.0168807300690821</v>
      </c>
      <c r="Q87" s="15">
        <f t="shared" si="69"/>
        <v>0.00219449490898067</v>
      </c>
      <c r="R87" s="11">
        <f t="shared" si="70"/>
        <v>0.0101740708333333</v>
      </c>
      <c r="S87" s="16">
        <f t="shared" si="71"/>
        <v>0.215694872281688</v>
      </c>
      <c r="T87" s="3">
        <v>0.01</v>
      </c>
      <c r="U87" s="17">
        <f t="shared" si="72"/>
        <v>0.00215694872281688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0.0137569487228169</v>
      </c>
      <c r="AR87" s="24">
        <f t="shared" si="77"/>
        <v>7.82620833333333</v>
      </c>
      <c r="AS87" s="1">
        <f t="shared" si="78"/>
        <v>0.13</v>
      </c>
      <c r="AT87" s="2">
        <f t="shared" si="82"/>
        <v>10.7416666666667</v>
      </c>
      <c r="AU87" s="1">
        <f t="shared" si="79"/>
        <v>1007.31047325344</v>
      </c>
      <c r="AV87" s="1">
        <f>SUM(AU76:AU87)</f>
        <v>19068.058115105</v>
      </c>
    </row>
    <row r="88" s="1" customFormat="1" spans="1:46">
      <c r="A88" s="6"/>
      <c r="B88" s="6"/>
      <c r="C88" s="9">
        <v>12</v>
      </c>
      <c r="D88" s="10">
        <v>7.62158064516129</v>
      </c>
      <c r="E88" s="12">
        <f t="shared" si="80"/>
        <v>15.2013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8.98</v>
      </c>
      <c r="E91" s="9"/>
      <c r="F91" s="9"/>
      <c r="G91" s="6">
        <v>1</v>
      </c>
      <c r="H91" s="11">
        <f t="shared" ref="H91:H102" si="83">E92</f>
        <v>8.98</v>
      </c>
      <c r="I91" s="11">
        <f t="shared" ref="I91:I102" si="84">H91+273.15</f>
        <v>282.13</v>
      </c>
      <c r="J91" s="11">
        <f t="shared" ref="J91:J102" si="85">EXP(($C$18*(I91-$C$16))/($C$19*I91*$C$16))</f>
        <v>0.0541946307469666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0.0041144563663097</v>
      </c>
      <c r="Q91" s="15">
        <f t="shared" ref="Q91:Q102" si="89">P91*$B$93</f>
        <v>0.000534879327620262</v>
      </c>
      <c r="R91" s="11">
        <f t="shared" ref="R91:R102" si="90">L91*$B$93</f>
        <v>0.0098696</v>
      </c>
      <c r="S91" s="16">
        <f t="shared" ref="S91:S102" si="91">Q91/R91</f>
        <v>0.0541946307469666</v>
      </c>
      <c r="T91" s="3">
        <v>0.01</v>
      </c>
      <c r="U91" s="17">
        <f t="shared" ref="U91:U102" si="92">S91*T91</f>
        <v>0.000541946307469666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0.0153419463074697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6.525</v>
      </c>
      <c r="AU91" s="1">
        <f t="shared" ref="AU91:AU102" si="98">AT91*10000*AS91*0.67*AR91*AQ91</f>
        <v>661.965459245239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8.06348387096774</v>
      </c>
      <c r="E92" s="12">
        <f t="shared" ref="E92:E103" si="99">D91</f>
        <v>8.98</v>
      </c>
      <c r="F92" s="9" t="s">
        <v>109</v>
      </c>
      <c r="G92" s="6">
        <v>2</v>
      </c>
      <c r="H92" s="11">
        <f t="shared" si="83"/>
        <v>8.06348387096774</v>
      </c>
      <c r="I92" s="11">
        <f t="shared" si="84"/>
        <v>281.213483870968</v>
      </c>
      <c r="J92" s="11">
        <f t="shared" si="85"/>
        <v>0.0484292075511765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0.14772554363369</v>
      </c>
      <c r="P92" s="11">
        <f t="shared" si="88"/>
        <v>0.00715423101324637</v>
      </c>
      <c r="Q92" s="15">
        <f t="shared" si="89"/>
        <v>0.000930050031722029</v>
      </c>
      <c r="R92" s="11">
        <f t="shared" si="90"/>
        <v>0.0098696</v>
      </c>
      <c r="S92" s="16">
        <f t="shared" si="91"/>
        <v>0.0942338120817489</v>
      </c>
      <c r="T92" s="3">
        <v>0.01</v>
      </c>
      <c r="U92" s="17">
        <f t="shared" si="92"/>
        <v>0.000942338120817489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0.0157423381208175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6.525</v>
      </c>
      <c r="AU92" s="1">
        <f t="shared" si="98"/>
        <v>679.241334501808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10.2444827586207</v>
      </c>
      <c r="E93" s="12">
        <f t="shared" si="99"/>
        <v>8.06348387096774</v>
      </c>
      <c r="F93" s="9" t="s">
        <v>109</v>
      </c>
      <c r="G93" s="6">
        <v>3</v>
      </c>
      <c r="H93" s="11">
        <f t="shared" si="83"/>
        <v>10.2444827586207</v>
      </c>
      <c r="I93" s="11">
        <f t="shared" si="84"/>
        <v>283.394482758621</v>
      </c>
      <c r="J93" s="11">
        <f t="shared" si="85"/>
        <v>0.0632168097894832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0.216491312620444</v>
      </c>
      <c r="P93" s="11">
        <f t="shared" si="88"/>
        <v>0.0136858901310022</v>
      </c>
      <c r="Q93" s="15">
        <f t="shared" si="89"/>
        <v>0.00177916571703028</v>
      </c>
      <c r="R93" s="11">
        <f t="shared" si="90"/>
        <v>0.0098696</v>
      </c>
      <c r="S93" s="16">
        <f t="shared" si="91"/>
        <v>0.180267256730798</v>
      </c>
      <c r="T93" s="3">
        <v>0.01</v>
      </c>
      <c r="U93" s="17">
        <f t="shared" si="92"/>
        <v>0.00180267256730798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0.016602672567308</v>
      </c>
      <c r="AR93" s="24">
        <f t="shared" si="96"/>
        <v>7.592</v>
      </c>
      <c r="AS93" s="1">
        <f t="shared" si="97"/>
        <v>0.13</v>
      </c>
      <c r="AT93" s="2">
        <f t="shared" si="101"/>
        <v>6.525</v>
      </c>
      <c r="AU93" s="1">
        <f t="shared" si="98"/>
        <v>716.362549474271</v>
      </c>
    </row>
    <row r="94" s="1" customFormat="1" spans="1:47">
      <c r="A94" s="6"/>
      <c r="B94" s="6"/>
      <c r="C94" s="9">
        <v>3</v>
      </c>
      <c r="D94" s="10">
        <v>12.8796451612903</v>
      </c>
      <c r="E94" s="12">
        <f t="shared" si="99"/>
        <v>10.2444827586207</v>
      </c>
      <c r="F94" s="9" t="s">
        <v>109</v>
      </c>
      <c r="G94" s="6">
        <v>4</v>
      </c>
      <c r="H94" s="11">
        <f t="shared" si="83"/>
        <v>12.8796451612903</v>
      </c>
      <c r="I94" s="11">
        <f t="shared" si="84"/>
        <v>286.02964516129</v>
      </c>
      <c r="J94" s="11">
        <f t="shared" si="85"/>
        <v>0.0867564263946436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0.278725422489442</v>
      </c>
      <c r="P94" s="11">
        <f t="shared" si="88"/>
        <v>0.0241812216005212</v>
      </c>
      <c r="Q94" s="15">
        <f t="shared" si="89"/>
        <v>0.00314355880806776</v>
      </c>
      <c r="R94" s="11">
        <f t="shared" si="90"/>
        <v>0.0098696</v>
      </c>
      <c r="S94" s="16">
        <f t="shared" si="91"/>
        <v>0.318509241313504</v>
      </c>
      <c r="T94" s="3">
        <v>0.01</v>
      </c>
      <c r="U94" s="17">
        <f t="shared" si="92"/>
        <v>0.00318509241313504</v>
      </c>
      <c r="V94" s="16"/>
      <c r="W94" s="3"/>
      <c r="X94" s="17"/>
      <c r="Y94" s="18">
        <v>0.04</v>
      </c>
      <c r="Z94" s="3">
        <v>0.49</v>
      </c>
      <c r="AA94" s="19">
        <f t="shared" si="93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4"/>
        <v>0.0075</v>
      </c>
      <c r="AQ94" s="1">
        <f t="shared" si="95"/>
        <v>0.030285092413135</v>
      </c>
      <c r="AR94" s="24">
        <f t="shared" si="96"/>
        <v>7.592</v>
      </c>
      <c r="AS94" s="1">
        <f t="shared" si="97"/>
        <v>0.13</v>
      </c>
      <c r="AT94" s="2">
        <f t="shared" si="101"/>
        <v>6.525</v>
      </c>
      <c r="AU94" s="1">
        <f t="shared" si="98"/>
        <v>1306.7237171717</v>
      </c>
    </row>
    <row r="95" s="1" customFormat="1" spans="1:47">
      <c r="A95" s="6"/>
      <c r="B95" s="6"/>
      <c r="C95" s="9">
        <v>4</v>
      </c>
      <c r="D95" s="10">
        <v>15.9381666666667</v>
      </c>
      <c r="E95" s="12">
        <f t="shared" si="99"/>
        <v>12.8796451612903</v>
      </c>
      <c r="F95" s="9" t="s">
        <v>109</v>
      </c>
      <c r="G95" s="6">
        <v>5</v>
      </c>
      <c r="H95" s="11">
        <f t="shared" si="83"/>
        <v>15.9381666666667</v>
      </c>
      <c r="I95" s="11">
        <f t="shared" si="84"/>
        <v>289.088166666667</v>
      </c>
      <c r="J95" s="11">
        <f t="shared" si="85"/>
        <v>0.124369451910381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0.241816990844475</v>
      </c>
      <c r="O95" s="11">
        <f t="shared" si="100"/>
        <v>0.088647210044446</v>
      </c>
      <c r="P95" s="11">
        <f t="shared" si="88"/>
        <v>0.0110250049266122</v>
      </c>
      <c r="Q95" s="15">
        <f t="shared" si="89"/>
        <v>0.00143325064045958</v>
      </c>
      <c r="R95" s="11">
        <f t="shared" si="90"/>
        <v>0.0098696</v>
      </c>
      <c r="S95" s="16">
        <f t="shared" si="91"/>
        <v>0.145218716103954</v>
      </c>
      <c r="T95" s="3">
        <v>0.01</v>
      </c>
      <c r="U95" s="17">
        <f t="shared" si="92"/>
        <v>0.00145218716103954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0.0285521871610395</v>
      </c>
      <c r="AR95" s="24">
        <f t="shared" si="96"/>
        <v>7.592</v>
      </c>
      <c r="AS95" s="1">
        <f t="shared" si="97"/>
        <v>0.13</v>
      </c>
      <c r="AT95" s="2">
        <f t="shared" si="101"/>
        <v>6.525</v>
      </c>
      <c r="AU95" s="1">
        <f t="shared" si="98"/>
        <v>1231.95331985429</v>
      </c>
    </row>
    <row r="96" s="1" customFormat="1" spans="1:47">
      <c r="A96" s="6"/>
      <c r="B96" s="6"/>
      <c r="C96" s="9">
        <v>5</v>
      </c>
      <c r="D96" s="10">
        <v>22.976064516129</v>
      </c>
      <c r="E96" s="12">
        <f t="shared" si="99"/>
        <v>15.9381666666667</v>
      </c>
      <c r="F96" s="9" t="s">
        <v>111</v>
      </c>
      <c r="G96" s="6">
        <v>6</v>
      </c>
      <c r="H96" s="11">
        <f t="shared" si="83"/>
        <v>22.976064516129</v>
      </c>
      <c r="I96" s="11">
        <f t="shared" si="84"/>
        <v>296.126064516129</v>
      </c>
      <c r="J96" s="11">
        <f t="shared" si="85"/>
        <v>0.276922853749241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0.153542205117834</v>
      </c>
      <c r="P96" s="11">
        <f t="shared" si="88"/>
        <v>0.0425193456121819</v>
      </c>
      <c r="Q96" s="15">
        <f t="shared" si="89"/>
        <v>0.00552751492958364</v>
      </c>
      <c r="R96" s="11">
        <f t="shared" si="90"/>
        <v>0.0098696</v>
      </c>
      <c r="S96" s="16">
        <f t="shared" si="91"/>
        <v>0.560054605007664</v>
      </c>
      <c r="T96" s="3">
        <v>0.01</v>
      </c>
      <c r="U96" s="17">
        <f t="shared" si="92"/>
        <v>0.00560054605007664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0.0327005460500766</v>
      </c>
      <c r="AR96" s="24">
        <f t="shared" si="96"/>
        <v>7.592</v>
      </c>
      <c r="AS96" s="1">
        <f t="shared" si="97"/>
        <v>0.13</v>
      </c>
      <c r="AT96" s="2">
        <f t="shared" si="101"/>
        <v>6.525</v>
      </c>
      <c r="AU96" s="1">
        <f t="shared" si="98"/>
        <v>1410.94431891407</v>
      </c>
    </row>
    <row r="97" s="1" customFormat="1" spans="1:47">
      <c r="A97" s="6"/>
      <c r="B97" s="6"/>
      <c r="C97" s="9">
        <v>6</v>
      </c>
      <c r="D97" s="10">
        <v>26.1100333333333</v>
      </c>
      <c r="E97" s="12">
        <f t="shared" si="99"/>
        <v>22.976064516129</v>
      </c>
      <c r="F97" s="9" t="s">
        <v>109</v>
      </c>
      <c r="G97" s="6">
        <v>7</v>
      </c>
      <c r="H97" s="11">
        <f t="shared" si="83"/>
        <v>26.1100333333333</v>
      </c>
      <c r="I97" s="11">
        <f t="shared" si="84"/>
        <v>299.260033333333</v>
      </c>
      <c r="J97" s="11">
        <f t="shared" si="85"/>
        <v>0.390753553188598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0.186942859505652</v>
      </c>
      <c r="P97" s="11">
        <f t="shared" si="88"/>
        <v>0.0730485865950704</v>
      </c>
      <c r="Q97" s="15">
        <f t="shared" si="89"/>
        <v>0.00949631625735916</v>
      </c>
      <c r="R97" s="11">
        <f t="shared" si="90"/>
        <v>0.0098696</v>
      </c>
      <c r="S97" s="16">
        <f t="shared" si="91"/>
        <v>0.962178432495659</v>
      </c>
      <c r="T97" s="3">
        <v>0.01</v>
      </c>
      <c r="U97" s="17">
        <f t="shared" si="92"/>
        <v>0.00962178432495659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0.0441217843249566</v>
      </c>
      <c r="AR97" s="24">
        <f t="shared" si="96"/>
        <v>7.592</v>
      </c>
      <c r="AS97" s="1">
        <f t="shared" si="97"/>
        <v>0.13</v>
      </c>
      <c r="AT97" s="2">
        <f t="shared" si="101"/>
        <v>6.525</v>
      </c>
      <c r="AU97" s="1">
        <f t="shared" si="98"/>
        <v>1903.7413270811</v>
      </c>
    </row>
    <row r="98" s="1" customFormat="1" spans="1:47">
      <c r="A98" s="6"/>
      <c r="B98" s="6"/>
      <c r="C98" s="9">
        <v>7</v>
      </c>
      <c r="D98" s="10">
        <v>27.373</v>
      </c>
      <c r="E98" s="12">
        <f t="shared" si="99"/>
        <v>26.1100333333333</v>
      </c>
      <c r="F98" s="9" t="s">
        <v>109</v>
      </c>
      <c r="G98" s="6">
        <v>8</v>
      </c>
      <c r="H98" s="11">
        <f t="shared" si="83"/>
        <v>27.373</v>
      </c>
      <c r="I98" s="11">
        <f t="shared" si="84"/>
        <v>300.523</v>
      </c>
      <c r="J98" s="11">
        <f t="shared" si="85"/>
        <v>0.448008650709113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0.189814272910582</v>
      </c>
      <c r="P98" s="11">
        <f t="shared" si="88"/>
        <v>0.0850384362920011</v>
      </c>
      <c r="Q98" s="15">
        <f t="shared" si="89"/>
        <v>0.0110549967179601</v>
      </c>
      <c r="R98" s="11">
        <f t="shared" si="90"/>
        <v>0.0098696</v>
      </c>
      <c r="S98" s="16">
        <f t="shared" si="91"/>
        <v>1.1201058521075</v>
      </c>
      <c r="T98" s="3">
        <v>0.01</v>
      </c>
      <c r="U98" s="17">
        <f t="shared" si="92"/>
        <v>0.011201058521075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0.045701058521075</v>
      </c>
      <c r="AR98" s="24">
        <f t="shared" si="96"/>
        <v>7.592</v>
      </c>
      <c r="AS98" s="1">
        <f t="shared" si="97"/>
        <v>0.13</v>
      </c>
      <c r="AT98" s="2">
        <f t="shared" si="101"/>
        <v>6.525</v>
      </c>
      <c r="AU98" s="1">
        <f t="shared" si="98"/>
        <v>1971.88294011742</v>
      </c>
    </row>
    <row r="99" s="1" customFormat="1" spans="1:47">
      <c r="A99" s="6"/>
      <c r="B99" s="6"/>
      <c r="C99" s="9">
        <v>8</v>
      </c>
      <c r="D99" s="10">
        <v>29.1355806451613</v>
      </c>
      <c r="E99" s="12">
        <f t="shared" si="99"/>
        <v>27.373</v>
      </c>
      <c r="F99" s="9" t="s">
        <v>109</v>
      </c>
      <c r="G99" s="6">
        <v>9</v>
      </c>
      <c r="H99" s="11">
        <f t="shared" si="83"/>
        <v>29.1355806451613</v>
      </c>
      <c r="I99" s="11">
        <f t="shared" si="84"/>
        <v>302.285580645161</v>
      </c>
      <c r="J99" s="11">
        <f t="shared" si="85"/>
        <v>0.541167542658454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0.180695836618581</v>
      </c>
      <c r="P99" s="11">
        <f t="shared" si="88"/>
        <v>0.0977867218714907</v>
      </c>
      <c r="Q99" s="15">
        <f t="shared" si="89"/>
        <v>0.0127122738432938</v>
      </c>
      <c r="R99" s="11">
        <f t="shared" si="90"/>
        <v>0.0098696</v>
      </c>
      <c r="S99" s="16">
        <f t="shared" si="91"/>
        <v>1.28802320694798</v>
      </c>
      <c r="T99" s="3">
        <v>0.01</v>
      </c>
      <c r="U99" s="17">
        <f t="shared" si="92"/>
        <v>0.0128802320694798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0.0399802320694798</v>
      </c>
      <c r="AR99" s="24">
        <f t="shared" si="96"/>
        <v>7.592</v>
      </c>
      <c r="AS99" s="1">
        <f t="shared" si="97"/>
        <v>0.13</v>
      </c>
      <c r="AT99" s="2">
        <f t="shared" si="101"/>
        <v>6.525</v>
      </c>
      <c r="AU99" s="1">
        <f t="shared" si="98"/>
        <v>1725.0440167242</v>
      </c>
    </row>
    <row r="100" s="1" customFormat="1" spans="1:47">
      <c r="A100" s="6"/>
      <c r="B100" s="6"/>
      <c r="C100" s="9">
        <v>9</v>
      </c>
      <c r="D100" s="10">
        <v>23.1091666666667</v>
      </c>
      <c r="E100" s="12">
        <f t="shared" si="99"/>
        <v>29.1355806451613</v>
      </c>
      <c r="F100" s="9" t="s">
        <v>109</v>
      </c>
      <c r="G100" s="6">
        <v>10</v>
      </c>
      <c r="H100" s="11">
        <f t="shared" si="83"/>
        <v>23.1091666666667</v>
      </c>
      <c r="I100" s="11">
        <f t="shared" si="84"/>
        <v>296.259166666667</v>
      </c>
      <c r="J100" s="11">
        <f t="shared" si="85"/>
        <v>0.281044046700727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0.15882911474709</v>
      </c>
      <c r="P100" s="11">
        <f t="shared" si="88"/>
        <v>0.0446379771424162</v>
      </c>
      <c r="Q100" s="15">
        <f t="shared" si="89"/>
        <v>0.00580293702851411</v>
      </c>
      <c r="R100" s="11">
        <f t="shared" si="90"/>
        <v>0.0098696</v>
      </c>
      <c r="S100" s="16">
        <f t="shared" si="91"/>
        <v>0.587960710516547</v>
      </c>
      <c r="T100" s="3">
        <v>0.01</v>
      </c>
      <c r="U100" s="17">
        <f t="shared" si="92"/>
        <v>0.00587960710516547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0.0329796071051655</v>
      </c>
      <c r="AR100" s="24">
        <f t="shared" si="96"/>
        <v>7.592</v>
      </c>
      <c r="AS100" s="1">
        <f t="shared" si="97"/>
        <v>0.13</v>
      </c>
      <c r="AT100" s="2">
        <f t="shared" si="101"/>
        <v>6.525</v>
      </c>
      <c r="AU100" s="1">
        <f t="shared" si="98"/>
        <v>1422.98508452407</v>
      </c>
    </row>
    <row r="101" s="1" customFormat="1" spans="1:47">
      <c r="A101" s="6"/>
      <c r="B101" s="6"/>
      <c r="C101" s="9">
        <v>10</v>
      </c>
      <c r="D101" s="10">
        <v>18.7518709677419</v>
      </c>
      <c r="E101" s="12">
        <f t="shared" si="99"/>
        <v>23.1091666666667</v>
      </c>
      <c r="F101" s="9" t="s">
        <v>109</v>
      </c>
      <c r="G101" s="6">
        <v>11</v>
      </c>
      <c r="H101" s="11">
        <f t="shared" si="83"/>
        <v>18.7518709677419</v>
      </c>
      <c r="I101" s="11">
        <f t="shared" si="84"/>
        <v>291.901870967742</v>
      </c>
      <c r="J101" s="11">
        <f t="shared" si="85"/>
        <v>0.172072391978247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0.10848158072444</v>
      </c>
      <c r="O101" s="11">
        <f t="shared" si="100"/>
        <v>0.0816295568802337</v>
      </c>
      <c r="P101" s="11">
        <f t="shared" si="88"/>
        <v>0.0140461931085062</v>
      </c>
      <c r="Q101" s="15">
        <f t="shared" si="89"/>
        <v>0.00182600510410581</v>
      </c>
      <c r="R101" s="11">
        <f t="shared" si="90"/>
        <v>0.0098696</v>
      </c>
      <c r="S101" s="16">
        <f t="shared" si="91"/>
        <v>0.185013080986647</v>
      </c>
      <c r="T101" s="3">
        <v>0.01</v>
      </c>
      <c r="U101" s="17">
        <f t="shared" si="92"/>
        <v>0.00185013080986647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0.0166501308098665</v>
      </c>
      <c r="AR101" s="24">
        <f t="shared" si="96"/>
        <v>7.592</v>
      </c>
      <c r="AS101" s="1">
        <f t="shared" si="97"/>
        <v>0.13</v>
      </c>
      <c r="AT101" s="2">
        <f t="shared" si="101"/>
        <v>6.525</v>
      </c>
      <c r="AU101" s="1">
        <f t="shared" si="98"/>
        <v>718.410250378746</v>
      </c>
    </row>
    <row r="102" s="1" customFormat="1" spans="1:48">
      <c r="A102" s="6"/>
      <c r="B102" s="6"/>
      <c r="C102" s="9">
        <v>11</v>
      </c>
      <c r="D102" s="10">
        <v>15.2013</v>
      </c>
      <c r="E102" s="12">
        <f t="shared" si="99"/>
        <v>18.7518709677419</v>
      </c>
      <c r="F102" s="9" t="s">
        <v>111</v>
      </c>
      <c r="G102" s="6">
        <v>12</v>
      </c>
      <c r="H102" s="11">
        <f t="shared" si="83"/>
        <v>15.2013</v>
      </c>
      <c r="I102" s="11">
        <f t="shared" si="84"/>
        <v>288.3513</v>
      </c>
      <c r="J102" s="11">
        <f t="shared" si="85"/>
        <v>0.114112688882154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0.143503363771727</v>
      </c>
      <c r="P102" s="11">
        <f t="shared" si="88"/>
        <v>0.0163755547036257</v>
      </c>
      <c r="Q102" s="15">
        <f t="shared" si="89"/>
        <v>0.00212882211147134</v>
      </c>
      <c r="R102" s="11">
        <f t="shared" si="90"/>
        <v>0.0098696</v>
      </c>
      <c r="S102" s="16">
        <f t="shared" si="91"/>
        <v>0.215694872281687</v>
      </c>
      <c r="T102" s="3">
        <v>0.01</v>
      </c>
      <c r="U102" s="17">
        <f t="shared" si="92"/>
        <v>0.00215694872281687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0.0169569487228169</v>
      </c>
      <c r="AR102" s="24">
        <f t="shared" si="96"/>
        <v>7.592</v>
      </c>
      <c r="AS102" s="1">
        <f t="shared" si="97"/>
        <v>0.13</v>
      </c>
      <c r="AT102" s="2">
        <f t="shared" si="101"/>
        <v>6.525</v>
      </c>
      <c r="AU102" s="1">
        <f t="shared" si="98"/>
        <v>731.648652898249</v>
      </c>
      <c r="AV102" s="1">
        <f>SUM(AU91:AU102)</f>
        <v>14480.9029708852</v>
      </c>
    </row>
    <row r="103" s="1" customFormat="1" spans="1:46">
      <c r="A103" s="6"/>
      <c r="B103" s="6"/>
      <c r="C103" s="9">
        <v>12</v>
      </c>
      <c r="D103" s="10">
        <v>7.62158064516129</v>
      </c>
      <c r="E103" s="12">
        <f t="shared" si="99"/>
        <v>15.2013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29">
        <v>8.98</v>
      </c>
      <c r="E107" s="9"/>
      <c r="F107" s="9"/>
      <c r="G107" s="6">
        <v>1</v>
      </c>
      <c r="H107" s="11">
        <f t="shared" ref="H107:H118" si="102">E108</f>
        <v>8.98</v>
      </c>
      <c r="I107" s="11">
        <f t="shared" ref="I107:I118" si="103">H107+273.15</f>
        <v>282.13</v>
      </c>
      <c r="J107" s="11">
        <f t="shared" ref="J107:J118" si="104">EXP(($C$18*(I107-$C$16))/($C$19*I107*$C$16))</f>
        <v>0.0541946307469666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0.149722693445183</v>
      </c>
      <c r="Q107" s="15">
        <f t="shared" ref="Q107:Q118" si="108">P107*$B$109</f>
        <v>0.0434195810991032</v>
      </c>
      <c r="R107" s="11">
        <f t="shared" ref="R107:R118" si="109">L107*$B$109</f>
        <v>0.80117865</v>
      </c>
      <c r="S107" s="16">
        <f t="shared" ref="S107:S118" si="110">Q107/R107</f>
        <v>0.0541946307469666</v>
      </c>
      <c r="T107" s="3">
        <v>0.27</v>
      </c>
      <c r="U107" s="17">
        <f t="shared" ref="U107:U118" si="111">S107*T107</f>
        <v>0.014632550301681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0.229243104523617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>$E$9/12</f>
        <v>81.055</v>
      </c>
      <c r="AF107" s="1">
        <f t="shared" ref="AF107:AF118" si="115">AE107*10000*AC107*AB107</f>
        <v>1901269.56817146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0">
        <v>8.06348387096774</v>
      </c>
      <c r="E108" s="12">
        <f t="shared" ref="E108:E119" si="116">D107</f>
        <v>8.98</v>
      </c>
      <c r="F108" s="9" t="s">
        <v>109</v>
      </c>
      <c r="G108" s="6">
        <v>2</v>
      </c>
      <c r="H108" s="11">
        <f t="shared" si="102"/>
        <v>8.06348387096774</v>
      </c>
      <c r="I108" s="11">
        <f t="shared" si="103"/>
        <v>281.213483870968</v>
      </c>
      <c r="J108" s="11">
        <f t="shared" si="104"/>
        <v>0.0484292075511765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5.37564730655482</v>
      </c>
      <c r="P108" s="11">
        <f t="shared" si="107"/>
        <v>0.260338339131066</v>
      </c>
      <c r="Q108" s="15">
        <f t="shared" si="108"/>
        <v>0.0754981183480092</v>
      </c>
      <c r="R108" s="11">
        <f t="shared" si="109"/>
        <v>0.80117865</v>
      </c>
      <c r="S108" s="16">
        <f t="shared" si="110"/>
        <v>0.0942338120817489</v>
      </c>
      <c r="T108" s="3">
        <v>0.27</v>
      </c>
      <c r="U108" s="17">
        <f t="shared" si="111"/>
        <v>0.0254431292620722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0.231343600015621</v>
      </c>
      <c r="AC108" s="24">
        <f t="shared" si="113"/>
        <v>10.2321666666667</v>
      </c>
      <c r="AD108" s="1">
        <f t="shared" si="114"/>
        <v>0.29</v>
      </c>
      <c r="AE108" s="25">
        <f t="shared" ref="AE108:AE118" si="118">$E$9/12</f>
        <v>81.055</v>
      </c>
      <c r="AF108" s="1">
        <f t="shared" si="115"/>
        <v>1918690.41127742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0">
        <v>10.2444827586207</v>
      </c>
      <c r="E109" s="12">
        <f t="shared" si="116"/>
        <v>8.06348387096774</v>
      </c>
      <c r="F109" s="9" t="s">
        <v>109</v>
      </c>
      <c r="G109" s="6">
        <v>3</v>
      </c>
      <c r="H109" s="11">
        <f t="shared" si="102"/>
        <v>10.2444827586207</v>
      </c>
      <c r="I109" s="11">
        <f t="shared" si="103"/>
        <v>283.394482758621</v>
      </c>
      <c r="J109" s="11">
        <f t="shared" si="104"/>
        <v>0.0632168097894832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7.87799396742375</v>
      </c>
      <c r="P109" s="11">
        <f t="shared" si="107"/>
        <v>0.498021646161323</v>
      </c>
      <c r="Q109" s="15">
        <f t="shared" si="108"/>
        <v>0.144426277386784</v>
      </c>
      <c r="R109" s="11">
        <f t="shared" si="109"/>
        <v>0.80117865</v>
      </c>
      <c r="S109" s="16">
        <f t="shared" si="110"/>
        <v>0.180267256730798</v>
      </c>
      <c r="T109" s="3">
        <v>0.27</v>
      </c>
      <c r="U109" s="17">
        <f t="shared" si="111"/>
        <v>0.0486721593173153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0.235857000555354</v>
      </c>
      <c r="AC109" s="24">
        <f t="shared" si="113"/>
        <v>10.2321666666667</v>
      </c>
      <c r="AD109" s="1">
        <f t="shared" si="114"/>
        <v>0.29</v>
      </c>
      <c r="AE109" s="25">
        <f t="shared" si="118"/>
        <v>81.055</v>
      </c>
      <c r="AF109" s="1">
        <f t="shared" si="115"/>
        <v>1956123.12321436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0">
        <v>12.8796451612903</v>
      </c>
      <c r="E110" s="12">
        <f t="shared" si="116"/>
        <v>10.2444827586207</v>
      </c>
      <c r="F110" s="9" t="s">
        <v>109</v>
      </c>
      <c r="G110" s="6">
        <v>4</v>
      </c>
      <c r="H110" s="11">
        <f t="shared" si="102"/>
        <v>12.8796451612903</v>
      </c>
      <c r="I110" s="11">
        <f t="shared" si="103"/>
        <v>286.02964516129</v>
      </c>
      <c r="J110" s="11">
        <f t="shared" si="104"/>
        <v>0.0867564263946436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10.1426573212624</v>
      </c>
      <c r="P110" s="11">
        <f t="shared" si="107"/>
        <v>0.879940703338197</v>
      </c>
      <c r="Q110" s="15">
        <f t="shared" si="108"/>
        <v>0.255182803968077</v>
      </c>
      <c r="R110" s="11">
        <f t="shared" si="109"/>
        <v>0.80117865</v>
      </c>
      <c r="S110" s="16">
        <f t="shared" si="110"/>
        <v>0.318509241313504</v>
      </c>
      <c r="T110" s="3">
        <v>0.27</v>
      </c>
      <c r="U110" s="17">
        <f t="shared" si="111"/>
        <v>0.085997495154646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0.291909313308548</v>
      </c>
      <c r="AC110" s="24">
        <f t="shared" si="113"/>
        <v>10.2321666666667</v>
      </c>
      <c r="AD110" s="1">
        <f t="shared" si="114"/>
        <v>0.29</v>
      </c>
      <c r="AE110" s="25">
        <f t="shared" si="118"/>
        <v>81.055</v>
      </c>
      <c r="AF110" s="1">
        <f t="shared" si="115"/>
        <v>2421003.21932341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0">
        <v>15.9381666666667</v>
      </c>
      <c r="E111" s="12">
        <f t="shared" si="116"/>
        <v>12.8796451612903</v>
      </c>
      <c r="F111" s="9" t="s">
        <v>109</v>
      </c>
      <c r="G111" s="6">
        <v>5</v>
      </c>
      <c r="H111" s="11">
        <f t="shared" si="102"/>
        <v>15.9381666666667</v>
      </c>
      <c r="I111" s="11">
        <f t="shared" si="103"/>
        <v>289.088166666667</v>
      </c>
      <c r="J111" s="11">
        <f t="shared" si="104"/>
        <v>0.124369451910381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8.79958078702802</v>
      </c>
      <c r="O111" s="11">
        <f t="shared" si="117"/>
        <v>3.22582083089621</v>
      </c>
      <c r="P111" s="11">
        <f t="shared" si="107"/>
        <v>0.401193568699651</v>
      </c>
      <c r="Q111" s="15">
        <f t="shared" si="108"/>
        <v>0.116346134922899</v>
      </c>
      <c r="R111" s="11">
        <f t="shared" si="109"/>
        <v>0.80117865</v>
      </c>
      <c r="S111" s="16">
        <f t="shared" si="110"/>
        <v>0.145218716103954</v>
      </c>
      <c r="T111" s="3">
        <v>0.27</v>
      </c>
      <c r="U111" s="17">
        <f t="shared" si="111"/>
        <v>0.0392090533480675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0.28281831906553</v>
      </c>
      <c r="AC111" s="24">
        <f t="shared" si="113"/>
        <v>10.2321666666667</v>
      </c>
      <c r="AD111" s="1">
        <f t="shared" si="114"/>
        <v>0.29</v>
      </c>
      <c r="AE111" s="25">
        <f t="shared" si="118"/>
        <v>81.055</v>
      </c>
      <c r="AF111" s="1">
        <f t="shared" si="115"/>
        <v>2345605.39772005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0">
        <v>22.976064516129</v>
      </c>
      <c r="E112" s="12">
        <f t="shared" si="116"/>
        <v>15.9381666666667</v>
      </c>
      <c r="F112" s="9" t="s">
        <v>111</v>
      </c>
      <c r="G112" s="6">
        <v>6</v>
      </c>
      <c r="H112" s="11">
        <f t="shared" si="102"/>
        <v>22.976064516129</v>
      </c>
      <c r="I112" s="11">
        <f t="shared" si="103"/>
        <v>296.126064516129</v>
      </c>
      <c r="J112" s="11">
        <f t="shared" si="104"/>
        <v>0.276922853749241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5.58731226219656</v>
      </c>
      <c r="P112" s="11">
        <f t="shared" si="107"/>
        <v>1.5472544564356</v>
      </c>
      <c r="Q112" s="15">
        <f t="shared" si="108"/>
        <v>0.448703792366324</v>
      </c>
      <c r="R112" s="11">
        <f t="shared" si="109"/>
        <v>0.80117865</v>
      </c>
      <c r="S112" s="16">
        <f t="shared" si="110"/>
        <v>0.560054605007664</v>
      </c>
      <c r="T112" s="3">
        <v>0.27</v>
      </c>
      <c r="U112" s="17">
        <f t="shared" si="111"/>
        <v>0.151214743352069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12"/>
        <v>0.319781024633307</v>
      </c>
      <c r="AC112" s="24">
        <f t="shared" si="113"/>
        <v>10.2321666666667</v>
      </c>
      <c r="AD112" s="1">
        <f t="shared" si="114"/>
        <v>0.29</v>
      </c>
      <c r="AE112" s="25">
        <f t="shared" si="118"/>
        <v>81.055</v>
      </c>
      <c r="AF112" s="1">
        <f t="shared" si="115"/>
        <v>2652162.3491247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0">
        <v>26.1100333333333</v>
      </c>
      <c r="E113" s="12">
        <f t="shared" si="116"/>
        <v>22.976064516129</v>
      </c>
      <c r="F113" s="9" t="s">
        <v>109</v>
      </c>
      <c r="G113" s="6">
        <v>7</v>
      </c>
      <c r="H113" s="11">
        <f t="shared" si="102"/>
        <v>26.1100333333333</v>
      </c>
      <c r="I113" s="11">
        <f t="shared" si="103"/>
        <v>299.260033333333</v>
      </c>
      <c r="J113" s="11">
        <f t="shared" si="104"/>
        <v>0.390753553188598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6.80274280576096</v>
      </c>
      <c r="P113" s="11">
        <f t="shared" si="107"/>
        <v>2.65819592277927</v>
      </c>
      <c r="Q113" s="15">
        <f t="shared" si="108"/>
        <v>0.770876817605988</v>
      </c>
      <c r="R113" s="11">
        <f t="shared" si="109"/>
        <v>0.80117865</v>
      </c>
      <c r="S113" s="16">
        <f t="shared" si="110"/>
        <v>0.962178432495658</v>
      </c>
      <c r="T113" s="3">
        <v>0.27</v>
      </c>
      <c r="U113" s="17">
        <f t="shared" si="111"/>
        <v>0.259788176773828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0.340876842747155</v>
      </c>
      <c r="AC113" s="24">
        <f t="shared" si="113"/>
        <v>10.2321666666667</v>
      </c>
      <c r="AD113" s="1">
        <f t="shared" si="114"/>
        <v>0.29</v>
      </c>
      <c r="AE113" s="25">
        <f t="shared" si="118"/>
        <v>81.055</v>
      </c>
      <c r="AF113" s="1">
        <f t="shared" si="115"/>
        <v>2827124.37068207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0">
        <v>27.373</v>
      </c>
      <c r="E114" s="12">
        <f t="shared" si="116"/>
        <v>26.1100333333333</v>
      </c>
      <c r="F114" s="9" t="s">
        <v>109</v>
      </c>
      <c r="G114" s="6">
        <v>8</v>
      </c>
      <c r="H114" s="11">
        <f t="shared" si="102"/>
        <v>27.373</v>
      </c>
      <c r="I114" s="11">
        <f t="shared" si="103"/>
        <v>300.523</v>
      </c>
      <c r="J114" s="11">
        <f t="shared" si="104"/>
        <v>0.448008650709113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6.90723188298169</v>
      </c>
      <c r="P114" s="11">
        <f t="shared" si="107"/>
        <v>3.09449963602959</v>
      </c>
      <c r="Q114" s="15">
        <f t="shared" si="108"/>
        <v>0.897404894448582</v>
      </c>
      <c r="R114" s="11">
        <f t="shared" si="109"/>
        <v>0.80117865</v>
      </c>
      <c r="S114" s="16">
        <f t="shared" si="110"/>
        <v>1.12010585210749</v>
      </c>
      <c r="T114" s="3">
        <v>0.27</v>
      </c>
      <c r="U114" s="17">
        <f t="shared" si="111"/>
        <v>0.302428580069024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0.349161873107411</v>
      </c>
      <c r="AC114" s="24">
        <f t="shared" si="113"/>
        <v>10.2321666666667</v>
      </c>
      <c r="AD114" s="1">
        <f t="shared" si="114"/>
        <v>0.29</v>
      </c>
      <c r="AE114" s="25">
        <f t="shared" si="118"/>
        <v>81.055</v>
      </c>
      <c r="AF114" s="1">
        <f t="shared" si="115"/>
        <v>2895837.78358086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0">
        <v>29.1355806451613</v>
      </c>
      <c r="E115" s="12">
        <f t="shared" si="116"/>
        <v>27.373</v>
      </c>
      <c r="F115" s="9" t="s">
        <v>109</v>
      </c>
      <c r="G115" s="6">
        <v>9</v>
      </c>
      <c r="H115" s="11">
        <f t="shared" si="102"/>
        <v>29.1355806451613</v>
      </c>
      <c r="I115" s="11">
        <f t="shared" si="103"/>
        <v>302.285580645161</v>
      </c>
      <c r="J115" s="11">
        <f t="shared" si="104"/>
        <v>0.541167542658454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6.5754172469521</v>
      </c>
      <c r="P115" s="11">
        <f t="shared" si="107"/>
        <v>3.55840239348708</v>
      </c>
      <c r="Q115" s="15">
        <f t="shared" si="108"/>
        <v>1.03193669411125</v>
      </c>
      <c r="R115" s="11">
        <f t="shared" si="109"/>
        <v>0.80117865</v>
      </c>
      <c r="S115" s="16">
        <f t="shared" si="110"/>
        <v>1.28802320694798</v>
      </c>
      <c r="T115" s="3">
        <v>0.27</v>
      </c>
      <c r="U115" s="17">
        <f t="shared" si="111"/>
        <v>0.347766265875955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0.342770985459698</v>
      </c>
      <c r="AC115" s="24">
        <f t="shared" si="113"/>
        <v>10.2321666666667</v>
      </c>
      <c r="AD115" s="1">
        <f t="shared" si="114"/>
        <v>0.29</v>
      </c>
      <c r="AE115" s="25">
        <f t="shared" si="118"/>
        <v>81.055</v>
      </c>
      <c r="AF115" s="1">
        <f t="shared" si="115"/>
        <v>2842833.78931263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0">
        <v>23.1091666666667</v>
      </c>
      <c r="E116" s="12">
        <f t="shared" si="116"/>
        <v>29.1355806451613</v>
      </c>
      <c r="F116" s="9" t="s">
        <v>109</v>
      </c>
      <c r="G116" s="6">
        <v>10</v>
      </c>
      <c r="H116" s="11">
        <f t="shared" si="102"/>
        <v>23.1091666666667</v>
      </c>
      <c r="I116" s="11">
        <f t="shared" si="103"/>
        <v>296.259166666667</v>
      </c>
      <c r="J116" s="11">
        <f t="shared" si="104"/>
        <v>0.281044046700727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5.77969985346502</v>
      </c>
      <c r="P116" s="11">
        <f t="shared" si="107"/>
        <v>1.62435023553341</v>
      </c>
      <c r="Q116" s="15">
        <f t="shared" si="108"/>
        <v>0.471061568304687</v>
      </c>
      <c r="R116" s="11">
        <f t="shared" si="109"/>
        <v>0.80117865</v>
      </c>
      <c r="S116" s="16">
        <f t="shared" si="110"/>
        <v>0.587960710516546</v>
      </c>
      <c r="T116" s="3">
        <v>0.27</v>
      </c>
      <c r="U116" s="17">
        <f t="shared" si="111"/>
        <v>0.158749391839468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0.306045006834409</v>
      </c>
      <c r="AC116" s="24">
        <f t="shared" si="113"/>
        <v>10.2321666666667</v>
      </c>
      <c r="AD116" s="1">
        <f t="shared" si="114"/>
        <v>0.29</v>
      </c>
      <c r="AE116" s="25">
        <f t="shared" si="118"/>
        <v>81.055</v>
      </c>
      <c r="AF116" s="1">
        <f t="shared" si="115"/>
        <v>2538240.17605355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0">
        <v>18.7518709677419</v>
      </c>
      <c r="E117" s="12">
        <f t="shared" si="116"/>
        <v>23.1091666666667</v>
      </c>
      <c r="F117" s="9" t="s">
        <v>109</v>
      </c>
      <c r="G117" s="6">
        <v>11</v>
      </c>
      <c r="H117" s="11">
        <f t="shared" si="102"/>
        <v>18.7518709677419</v>
      </c>
      <c r="I117" s="11">
        <f t="shared" si="103"/>
        <v>291.901870967742</v>
      </c>
      <c r="J117" s="11">
        <f t="shared" si="104"/>
        <v>0.172072391978247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3.94758213703503</v>
      </c>
      <c r="O117" s="11">
        <f t="shared" si="117"/>
        <v>2.97045248089658</v>
      </c>
      <c r="P117" s="11">
        <f t="shared" si="107"/>
        <v>0.511132863645593</v>
      </c>
      <c r="Q117" s="15">
        <f t="shared" si="108"/>
        <v>0.148228530457222</v>
      </c>
      <c r="R117" s="11">
        <f t="shared" si="109"/>
        <v>0.80117865</v>
      </c>
      <c r="S117" s="16">
        <f t="shared" si="110"/>
        <v>0.185013080986646</v>
      </c>
      <c r="T117" s="3">
        <v>0.27</v>
      </c>
      <c r="U117" s="17">
        <f t="shared" si="111"/>
        <v>0.0499535318663946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0.23610597124164</v>
      </c>
      <c r="AC117" s="24">
        <f t="shared" si="113"/>
        <v>10.2321666666667</v>
      </c>
      <c r="AD117" s="1">
        <f t="shared" si="114"/>
        <v>0.29</v>
      </c>
      <c r="AE117" s="25">
        <f t="shared" si="118"/>
        <v>81.055</v>
      </c>
      <c r="AF117" s="1">
        <f t="shared" si="115"/>
        <v>1958188.00708595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0">
        <v>15.2013</v>
      </c>
      <c r="E118" s="12">
        <f t="shared" si="116"/>
        <v>18.7518709677419</v>
      </c>
      <c r="F118" s="9" t="s">
        <v>111</v>
      </c>
      <c r="G118" s="6">
        <v>12</v>
      </c>
      <c r="H118" s="11">
        <f t="shared" si="102"/>
        <v>15.2013</v>
      </c>
      <c r="I118" s="11">
        <f t="shared" si="103"/>
        <v>288.3513</v>
      </c>
      <c r="J118" s="11">
        <f t="shared" si="104"/>
        <v>0.114112688882154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5.22200461725099</v>
      </c>
      <c r="P118" s="11">
        <f t="shared" si="107"/>
        <v>0.595896988229533</v>
      </c>
      <c r="Q118" s="15">
        <f t="shared" si="108"/>
        <v>0.172810126586565</v>
      </c>
      <c r="R118" s="11">
        <f t="shared" si="109"/>
        <v>0.80117865</v>
      </c>
      <c r="S118" s="16">
        <f t="shared" si="110"/>
        <v>0.215694872281687</v>
      </c>
      <c r="T118" s="3">
        <v>0.27</v>
      </c>
      <c r="U118" s="17">
        <f t="shared" si="111"/>
        <v>0.0582376155160556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0.23771556869477</v>
      </c>
      <c r="AC118" s="24">
        <f t="shared" si="113"/>
        <v>10.2321666666667</v>
      </c>
      <c r="AD118" s="1">
        <f t="shared" si="114"/>
        <v>0.29</v>
      </c>
      <c r="AE118" s="25">
        <f t="shared" si="118"/>
        <v>81.055</v>
      </c>
      <c r="AF118" s="1">
        <f t="shared" si="115"/>
        <v>1971537.49762352</v>
      </c>
      <c r="AG118" s="1">
        <f>SUM(AF107:AF118)</f>
        <v>28228615.69317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0">
        <v>7.62158064516129</v>
      </c>
      <c r="E119" s="12">
        <f t="shared" si="116"/>
        <v>15.2013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8.98</v>
      </c>
      <c r="E123" s="9"/>
      <c r="F123" s="9"/>
      <c r="G123" s="6">
        <v>1</v>
      </c>
      <c r="H123" s="11">
        <f t="shared" ref="H123:H134" si="119">E124</f>
        <v>8.98</v>
      </c>
      <c r="I123" s="11">
        <f t="shared" ref="I123:I134" si="120">H123+273.15</f>
        <v>282.13</v>
      </c>
      <c r="J123" s="11">
        <f t="shared" ref="J123:J134" si="121">EXP(($C$18*(I123-$C$16))/($C$19*I123*$C$16))</f>
        <v>0.0541946307469666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0.0282473254379339</v>
      </c>
      <c r="Q123" s="15">
        <f t="shared" ref="Q123:Q134" si="125">P123*$B$125</f>
        <v>0.00734430461386282</v>
      </c>
      <c r="R123" s="11">
        <f t="shared" ref="R123:R134" si="126">L123*$B$125</f>
        <v>0.1355172</v>
      </c>
      <c r="S123" s="16">
        <f t="shared" ref="S123:S134" si="127">Q123/R123</f>
        <v>0.0541946307469666</v>
      </c>
      <c r="T123" s="3">
        <v>0.01</v>
      </c>
      <c r="U123" s="17">
        <f t="shared" ref="U123:U134" si="128">S123*T123</f>
        <v>0.000541946307469666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0.00603194630746967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8.06348387096774</v>
      </c>
      <c r="E124" s="12">
        <f t="shared" ref="E124:E135" si="136">D123</f>
        <v>8.98</v>
      </c>
      <c r="F124" s="9" t="s">
        <v>109</v>
      </c>
      <c r="G124" s="6">
        <v>2</v>
      </c>
      <c r="H124" s="11">
        <f t="shared" si="119"/>
        <v>8.06348387096774</v>
      </c>
      <c r="I124" s="11">
        <f t="shared" si="120"/>
        <v>281.213483870968</v>
      </c>
      <c r="J124" s="11">
        <f t="shared" si="121"/>
        <v>0.0484292075511765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1.01419267456207</v>
      </c>
      <c r="P124" s="11">
        <f t="shared" si="124"/>
        <v>0.0491165475332491</v>
      </c>
      <c r="Q124" s="15">
        <f t="shared" si="125"/>
        <v>0.0127703023586448</v>
      </c>
      <c r="R124" s="11">
        <f t="shared" si="126"/>
        <v>0.1355172</v>
      </c>
      <c r="S124" s="16">
        <f t="shared" si="127"/>
        <v>0.0942338120817489</v>
      </c>
      <c r="T124" s="3">
        <v>0.01</v>
      </c>
      <c r="U124" s="17">
        <f t="shared" si="128"/>
        <v>0.000942338120817489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0.00643233812081749</v>
      </c>
      <c r="AU124" s="24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10.2444827586207</v>
      </c>
      <c r="E125" s="12">
        <f t="shared" si="136"/>
        <v>8.06348387096774</v>
      </c>
      <c r="F125" s="9" t="s">
        <v>109</v>
      </c>
      <c r="G125" s="6">
        <v>3</v>
      </c>
      <c r="H125" s="11">
        <f t="shared" si="119"/>
        <v>10.2444827586207</v>
      </c>
      <c r="I125" s="11">
        <f t="shared" si="120"/>
        <v>283.394482758621</v>
      </c>
      <c r="J125" s="11">
        <f t="shared" si="121"/>
        <v>0.0632168097894832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1.48629612702882</v>
      </c>
      <c r="P125" s="11">
        <f t="shared" si="124"/>
        <v>0.0939588995532263</v>
      </c>
      <c r="Q125" s="15">
        <f t="shared" si="125"/>
        <v>0.0244293138838388</v>
      </c>
      <c r="R125" s="11">
        <f t="shared" si="126"/>
        <v>0.1355172</v>
      </c>
      <c r="S125" s="16">
        <f t="shared" si="127"/>
        <v>0.180267256730798</v>
      </c>
      <c r="T125" s="3">
        <v>0.01</v>
      </c>
      <c r="U125" s="17">
        <f t="shared" si="128"/>
        <v>0.00180267256730798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0.00729267256730798</v>
      </c>
      <c r="AU125" s="24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0">
        <v>12.8796451612903</v>
      </c>
      <c r="E126" s="12">
        <f t="shared" si="136"/>
        <v>10.2444827586207</v>
      </c>
      <c r="F126" s="9" t="s">
        <v>109</v>
      </c>
      <c r="G126" s="6">
        <v>4</v>
      </c>
      <c r="H126" s="11">
        <f t="shared" si="119"/>
        <v>12.8796451612903</v>
      </c>
      <c r="I126" s="11">
        <f t="shared" si="120"/>
        <v>286.02964516129</v>
      </c>
      <c r="J126" s="11">
        <f t="shared" si="121"/>
        <v>0.0867564263946436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1.91355722747559</v>
      </c>
      <c r="P126" s="11">
        <f t="shared" si="124"/>
        <v>0.166013386757424</v>
      </c>
      <c r="Q126" s="15">
        <f t="shared" si="125"/>
        <v>0.0431634805569304</v>
      </c>
      <c r="R126" s="11">
        <f t="shared" si="126"/>
        <v>0.1355172</v>
      </c>
      <c r="S126" s="16">
        <f t="shared" si="127"/>
        <v>0.318509241313504</v>
      </c>
      <c r="T126" s="3">
        <v>0.01</v>
      </c>
      <c r="U126" s="17">
        <f t="shared" si="128"/>
        <v>0.00318509241313504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30"/>
        <v>0.0075</v>
      </c>
      <c r="AT126" s="2">
        <f t="shared" si="131"/>
        <v>0.011175092413135</v>
      </c>
      <c r="AU126" s="24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0">
        <v>15.9381666666667</v>
      </c>
      <c r="E127" s="12">
        <f t="shared" si="136"/>
        <v>12.8796451612903</v>
      </c>
      <c r="F127" s="9" t="s">
        <v>109</v>
      </c>
      <c r="G127" s="6">
        <v>5</v>
      </c>
      <c r="H127" s="11">
        <f t="shared" si="119"/>
        <v>15.9381666666667</v>
      </c>
      <c r="I127" s="11">
        <f t="shared" si="120"/>
        <v>289.088166666667</v>
      </c>
      <c r="J127" s="11">
        <f t="shared" si="121"/>
        <v>0.124369451910381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1.66016664868226</v>
      </c>
      <c r="O127" s="11">
        <f t="shared" si="137"/>
        <v>0.608597192035909</v>
      </c>
      <c r="P127" s="11">
        <f t="shared" si="124"/>
        <v>0.0756908992077028</v>
      </c>
      <c r="Q127" s="15">
        <f t="shared" si="125"/>
        <v>0.0196796337940027</v>
      </c>
      <c r="R127" s="11">
        <f t="shared" si="126"/>
        <v>0.1355172</v>
      </c>
      <c r="S127" s="16">
        <f t="shared" si="127"/>
        <v>0.145218716103954</v>
      </c>
      <c r="T127" s="3">
        <v>0.01</v>
      </c>
      <c r="U127" s="17">
        <f t="shared" si="128"/>
        <v>0.00145218716103954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0.0114021871610395</v>
      </c>
      <c r="AU127" s="24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0">
        <v>22.976064516129</v>
      </c>
      <c r="E128" s="12">
        <f t="shared" si="136"/>
        <v>15.9381666666667</v>
      </c>
      <c r="F128" s="9" t="s">
        <v>111</v>
      </c>
      <c r="G128" s="6">
        <v>6</v>
      </c>
      <c r="H128" s="11">
        <f t="shared" si="119"/>
        <v>22.976064516129</v>
      </c>
      <c r="I128" s="11">
        <f t="shared" si="120"/>
        <v>296.126064516129</v>
      </c>
      <c r="J128" s="11">
        <f t="shared" si="121"/>
        <v>0.276922853749241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1.05412629282821</v>
      </c>
      <c r="P128" s="11">
        <f t="shared" si="124"/>
        <v>0.291911661222095</v>
      </c>
      <c r="Q128" s="15">
        <f t="shared" si="125"/>
        <v>0.0758970319177447</v>
      </c>
      <c r="R128" s="11">
        <f t="shared" si="126"/>
        <v>0.1355172</v>
      </c>
      <c r="S128" s="16">
        <f t="shared" si="127"/>
        <v>0.560054605007664</v>
      </c>
      <c r="T128" s="3">
        <v>0.01</v>
      </c>
      <c r="U128" s="17">
        <f t="shared" si="128"/>
        <v>0.00560054605007664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0.0155505460500766</v>
      </c>
      <c r="AU128" s="24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0">
        <v>26.1100333333333</v>
      </c>
      <c r="E129" s="12">
        <f t="shared" si="136"/>
        <v>22.976064516129</v>
      </c>
      <c r="F129" s="9" t="s">
        <v>109</v>
      </c>
      <c r="G129" s="6">
        <v>7</v>
      </c>
      <c r="H129" s="11">
        <f t="shared" si="119"/>
        <v>26.1100333333333</v>
      </c>
      <c r="I129" s="11">
        <f t="shared" si="120"/>
        <v>299.260033333333</v>
      </c>
      <c r="J129" s="11">
        <f t="shared" si="121"/>
        <v>0.390753553188598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1.28343463160611</v>
      </c>
      <c r="P129" s="11">
        <f t="shared" si="124"/>
        <v>0.501506642585387</v>
      </c>
      <c r="Q129" s="15">
        <f t="shared" si="125"/>
        <v>0.130391727072201</v>
      </c>
      <c r="R129" s="11">
        <f t="shared" si="126"/>
        <v>0.1355172</v>
      </c>
      <c r="S129" s="16">
        <f t="shared" si="127"/>
        <v>0.962178432495659</v>
      </c>
      <c r="T129" s="3">
        <v>0.01</v>
      </c>
      <c r="U129" s="17">
        <f t="shared" si="128"/>
        <v>0.00962178432495659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0.0220717843249566</v>
      </c>
      <c r="AU129" s="24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0">
        <v>27.373</v>
      </c>
      <c r="E130" s="12">
        <f t="shared" si="136"/>
        <v>26.1100333333333</v>
      </c>
      <c r="F130" s="9" t="s">
        <v>109</v>
      </c>
      <c r="G130" s="6">
        <v>8</v>
      </c>
      <c r="H130" s="11">
        <f t="shared" si="119"/>
        <v>27.373</v>
      </c>
      <c r="I130" s="11">
        <f t="shared" si="120"/>
        <v>300.523</v>
      </c>
      <c r="J130" s="11">
        <f t="shared" si="121"/>
        <v>0.448008650709113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1.30314798902072</v>
      </c>
      <c r="P130" s="11">
        <f t="shared" si="124"/>
        <v>0.583821572235469</v>
      </c>
      <c r="Q130" s="15">
        <f t="shared" si="125"/>
        <v>0.151793608781222</v>
      </c>
      <c r="R130" s="11">
        <f t="shared" si="126"/>
        <v>0.1355172</v>
      </c>
      <c r="S130" s="16">
        <f t="shared" si="127"/>
        <v>1.1201058521075</v>
      </c>
      <c r="T130" s="3">
        <v>0.01</v>
      </c>
      <c r="U130" s="17">
        <f t="shared" si="128"/>
        <v>0.011201058521075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0.023651058521075</v>
      </c>
      <c r="AU130" s="24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0">
        <v>29.1355806451613</v>
      </c>
      <c r="E131" s="12">
        <f t="shared" si="136"/>
        <v>27.373</v>
      </c>
      <c r="F131" s="9" t="s">
        <v>109</v>
      </c>
      <c r="G131" s="6">
        <v>9</v>
      </c>
      <c r="H131" s="11">
        <f t="shared" si="119"/>
        <v>29.1355806451613</v>
      </c>
      <c r="I131" s="11">
        <f t="shared" si="120"/>
        <v>302.285580645161</v>
      </c>
      <c r="J131" s="11">
        <f t="shared" si="121"/>
        <v>0.541167542658454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1.24054641678525</v>
      </c>
      <c r="P131" s="11">
        <f t="shared" si="124"/>
        <v>0.671343455925426</v>
      </c>
      <c r="Q131" s="15">
        <f t="shared" si="125"/>
        <v>0.174549298540611</v>
      </c>
      <c r="R131" s="11">
        <f t="shared" si="126"/>
        <v>0.1355172</v>
      </c>
      <c r="S131" s="16">
        <f t="shared" si="127"/>
        <v>1.28802320694798</v>
      </c>
      <c r="T131" s="3">
        <v>0.01</v>
      </c>
      <c r="U131" s="17">
        <f t="shared" si="128"/>
        <v>0.0128802320694798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0.0228302320694798</v>
      </c>
      <c r="AU131" s="24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0">
        <v>23.1091666666667</v>
      </c>
      <c r="E132" s="12">
        <f t="shared" si="136"/>
        <v>29.1355806451613</v>
      </c>
      <c r="F132" s="9" t="s">
        <v>109</v>
      </c>
      <c r="G132" s="6">
        <v>10</v>
      </c>
      <c r="H132" s="11">
        <f t="shared" si="119"/>
        <v>23.1091666666667</v>
      </c>
      <c r="I132" s="11">
        <f t="shared" si="120"/>
        <v>296.259166666667</v>
      </c>
      <c r="J132" s="11">
        <f t="shared" si="121"/>
        <v>0.281044046700727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1.09042296085983</v>
      </c>
      <c r="P132" s="11">
        <f t="shared" si="124"/>
        <v>0.306456881535434</v>
      </c>
      <c r="Q132" s="15">
        <f t="shared" si="125"/>
        <v>0.0796787891992129</v>
      </c>
      <c r="R132" s="11">
        <f t="shared" si="126"/>
        <v>0.1355172</v>
      </c>
      <c r="S132" s="16">
        <f t="shared" si="127"/>
        <v>0.587960710516547</v>
      </c>
      <c r="T132" s="3">
        <v>0.01</v>
      </c>
      <c r="U132" s="17">
        <f t="shared" si="128"/>
        <v>0.00587960710516547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0.0158296071051655</v>
      </c>
      <c r="AU132" s="24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0">
        <v>18.7518709677419</v>
      </c>
      <c r="E133" s="12">
        <f t="shared" si="136"/>
        <v>23.1091666666667</v>
      </c>
      <c r="F133" s="9" t="s">
        <v>109</v>
      </c>
      <c r="G133" s="6">
        <v>11</v>
      </c>
      <c r="H133" s="11">
        <f t="shared" si="119"/>
        <v>18.7518709677419</v>
      </c>
      <c r="I133" s="11">
        <f t="shared" si="120"/>
        <v>291.901870967742</v>
      </c>
      <c r="J133" s="11">
        <f t="shared" si="121"/>
        <v>0.172072391978247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0.744767775358175</v>
      </c>
      <c r="O133" s="11">
        <f t="shared" si="137"/>
        <v>0.56041830396622</v>
      </c>
      <c r="P133" s="11">
        <f t="shared" si="124"/>
        <v>0.0964325180718599</v>
      </c>
      <c r="Q133" s="15">
        <f t="shared" si="125"/>
        <v>0.0250724546986836</v>
      </c>
      <c r="R133" s="11">
        <f t="shared" si="126"/>
        <v>0.1355172</v>
      </c>
      <c r="S133" s="16">
        <f t="shared" si="127"/>
        <v>0.185013080986646</v>
      </c>
      <c r="T133" s="3">
        <v>0.01</v>
      </c>
      <c r="U133" s="17">
        <f t="shared" si="128"/>
        <v>0.00185013080986646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9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0.00930013080986647</v>
      </c>
      <c r="AU133" s="24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0">
        <v>15.2013</v>
      </c>
      <c r="E134" s="12">
        <f t="shared" si="136"/>
        <v>18.7518709677419</v>
      </c>
      <c r="F134" s="9" t="s">
        <v>111</v>
      </c>
      <c r="G134" s="6">
        <v>12</v>
      </c>
      <c r="H134" s="11">
        <f t="shared" si="119"/>
        <v>15.2013</v>
      </c>
      <c r="I134" s="11">
        <f t="shared" si="120"/>
        <v>288.3513</v>
      </c>
      <c r="J134" s="11">
        <f t="shared" si="121"/>
        <v>0.114112688882154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0.98520578589436</v>
      </c>
      <c r="P134" s="11">
        <f t="shared" si="124"/>
        <v>0.112424481330661</v>
      </c>
      <c r="Q134" s="15">
        <f t="shared" si="125"/>
        <v>0.0292303651459719</v>
      </c>
      <c r="R134" s="11">
        <f t="shared" si="126"/>
        <v>0.1355172</v>
      </c>
      <c r="S134" s="16">
        <f t="shared" si="127"/>
        <v>0.215694872281687</v>
      </c>
      <c r="T134" s="3">
        <v>0.01</v>
      </c>
      <c r="U134" s="17">
        <f t="shared" si="128"/>
        <v>0.00215694872281687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9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0.00960694872281687</v>
      </c>
      <c r="AU134" s="24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0">
        <v>7.62158064516129</v>
      </c>
      <c r="E135" s="12">
        <f t="shared" si="136"/>
        <v>15.2013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8.98</v>
      </c>
      <c r="E139" s="9"/>
      <c r="F139" s="9"/>
      <c r="G139" s="6">
        <v>1</v>
      </c>
      <c r="H139" s="11">
        <f t="shared" ref="H139:H150" si="138">E140</f>
        <v>8.98</v>
      </c>
      <c r="I139" s="11">
        <f t="shared" ref="I139:I150" si="139">H139+273.15</f>
        <v>282.13</v>
      </c>
      <c r="J139" s="11">
        <f t="shared" ref="J139:J150" si="140">EXP(($C$18*(I139-$C$16))/($C$19*I139*$C$16))</f>
        <v>0.0541946307469666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0.0154292113736614</v>
      </c>
      <c r="Q139" s="15">
        <f t="shared" ref="Q139:Q150" si="144">P139*$B$125</f>
        <v>0.00401159495715196</v>
      </c>
      <c r="R139" s="11">
        <f t="shared" ref="R139:R150" si="145">L139*$B$125</f>
        <v>0.074022</v>
      </c>
      <c r="S139" s="16">
        <f t="shared" ref="S139:S150" si="146">Q139/R139</f>
        <v>0.0541946307469666</v>
      </c>
      <c r="T139" s="3">
        <v>0.01</v>
      </c>
      <c r="U139" s="17">
        <f t="shared" ref="U139:U150" si="147">S139*T139</f>
        <v>0.000541946307469666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0.00603194630746967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8.06348387096774</v>
      </c>
      <c r="E140" s="12">
        <f t="shared" ref="E140:E151" si="157">D139</f>
        <v>8.98</v>
      </c>
      <c r="F140" s="9" t="s">
        <v>109</v>
      </c>
      <c r="G140" s="6">
        <v>2</v>
      </c>
      <c r="H140" s="11">
        <f t="shared" si="138"/>
        <v>8.06348387096774</v>
      </c>
      <c r="I140" s="11">
        <f t="shared" si="139"/>
        <v>281.213483870968</v>
      </c>
      <c r="J140" s="11">
        <f t="shared" si="140"/>
        <v>0.0484292075511765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0.553970788626339</v>
      </c>
      <c r="P140" s="11">
        <f t="shared" si="143"/>
        <v>0.0268283662996739</v>
      </c>
      <c r="Q140" s="15">
        <f t="shared" si="144"/>
        <v>0.00697537523791522</v>
      </c>
      <c r="R140" s="11">
        <f t="shared" si="145"/>
        <v>0.074022</v>
      </c>
      <c r="S140" s="16">
        <f t="shared" si="146"/>
        <v>0.0942338120817489</v>
      </c>
      <c r="T140" s="3">
        <v>0.01</v>
      </c>
      <c r="U140" s="17">
        <f t="shared" si="147"/>
        <v>0.000942338120817489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0.00643233812081749</v>
      </c>
      <c r="AU140" s="24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10.2444827586207</v>
      </c>
      <c r="E141" s="12">
        <f t="shared" si="157"/>
        <v>8.06348387096774</v>
      </c>
      <c r="F141" s="9" t="s">
        <v>109</v>
      </c>
      <c r="G141" s="6">
        <v>3</v>
      </c>
      <c r="H141" s="11">
        <f t="shared" si="138"/>
        <v>10.2444827586207</v>
      </c>
      <c r="I141" s="11">
        <f t="shared" si="139"/>
        <v>283.394482758621</v>
      </c>
      <c r="J141" s="11">
        <f t="shared" si="140"/>
        <v>0.0632168097894832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0.811842422326665</v>
      </c>
      <c r="P141" s="11">
        <f t="shared" si="143"/>
        <v>0.0513220879912581</v>
      </c>
      <c r="Q141" s="15">
        <f t="shared" si="144"/>
        <v>0.0133437428777271</v>
      </c>
      <c r="R141" s="11">
        <f t="shared" si="145"/>
        <v>0.074022</v>
      </c>
      <c r="S141" s="16">
        <f t="shared" si="146"/>
        <v>0.180267256730798</v>
      </c>
      <c r="T141" s="3">
        <v>0.01</v>
      </c>
      <c r="U141" s="17">
        <f t="shared" si="147"/>
        <v>0.00180267256730798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0.00729267256730798</v>
      </c>
      <c r="AU141" s="24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0">
        <v>12.8796451612903</v>
      </c>
      <c r="E142" s="12">
        <f t="shared" si="157"/>
        <v>10.2444827586207</v>
      </c>
      <c r="F142" s="9" t="s">
        <v>109</v>
      </c>
      <c r="G142" s="6">
        <v>4</v>
      </c>
      <c r="H142" s="11">
        <f t="shared" si="138"/>
        <v>12.8796451612903</v>
      </c>
      <c r="I142" s="11">
        <f t="shared" si="139"/>
        <v>286.02964516129</v>
      </c>
      <c r="J142" s="11">
        <f t="shared" si="140"/>
        <v>0.0867564263946436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1.04522033433541</v>
      </c>
      <c r="P142" s="11">
        <f t="shared" si="143"/>
        <v>0.0906795810019545</v>
      </c>
      <c r="Q142" s="15">
        <f t="shared" si="144"/>
        <v>0.0235766910605082</v>
      </c>
      <c r="R142" s="11">
        <f t="shared" si="145"/>
        <v>0.074022</v>
      </c>
      <c r="S142" s="16">
        <f t="shared" si="146"/>
        <v>0.318509241313504</v>
      </c>
      <c r="T142" s="3">
        <v>0.01</v>
      </c>
      <c r="U142" s="17">
        <f t="shared" si="147"/>
        <v>0.00318509241313504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8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9"/>
        <v>0.0075</v>
      </c>
      <c r="AT142" s="2">
        <f t="shared" si="150"/>
        <v>0.013135092413135</v>
      </c>
      <c r="AU142" s="24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0">
        <v>15.9381666666667</v>
      </c>
      <c r="E143" s="12">
        <f t="shared" si="157"/>
        <v>12.8796451612903</v>
      </c>
      <c r="F143" s="9" t="s">
        <v>109</v>
      </c>
      <c r="G143" s="6">
        <v>5</v>
      </c>
      <c r="H143" s="11">
        <f t="shared" si="138"/>
        <v>15.9381666666667</v>
      </c>
      <c r="I143" s="11">
        <f t="shared" si="139"/>
        <v>289.088166666667</v>
      </c>
      <c r="J143" s="11">
        <f t="shared" si="140"/>
        <v>0.124369451910381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0.90681371566678</v>
      </c>
      <c r="O143" s="11">
        <f t="shared" si="158"/>
        <v>0.332427037666672</v>
      </c>
      <c r="P143" s="11">
        <f t="shared" si="143"/>
        <v>0.0413437684747956</v>
      </c>
      <c r="Q143" s="15">
        <f t="shared" si="144"/>
        <v>0.0107493798034469</v>
      </c>
      <c r="R143" s="11">
        <f t="shared" si="145"/>
        <v>0.074022</v>
      </c>
      <c r="S143" s="16">
        <f t="shared" si="146"/>
        <v>0.145218716103954</v>
      </c>
      <c r="T143" s="3">
        <v>0.01</v>
      </c>
      <c r="U143" s="17">
        <f t="shared" si="147"/>
        <v>0.00145218716103954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0.0114021871610395</v>
      </c>
      <c r="AU143" s="24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0">
        <v>22.976064516129</v>
      </c>
      <c r="E144" s="12">
        <f t="shared" si="157"/>
        <v>15.9381666666667</v>
      </c>
      <c r="F144" s="9" t="s">
        <v>111</v>
      </c>
      <c r="G144" s="6">
        <v>6</v>
      </c>
      <c r="H144" s="11">
        <f t="shared" si="138"/>
        <v>22.976064516129</v>
      </c>
      <c r="I144" s="11">
        <f t="shared" si="139"/>
        <v>296.126064516129</v>
      </c>
      <c r="J144" s="11">
        <f t="shared" si="140"/>
        <v>0.276922853749241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0.575783269191877</v>
      </c>
      <c r="P144" s="11">
        <f t="shared" si="143"/>
        <v>0.159447546045682</v>
      </c>
      <c r="Q144" s="15">
        <f t="shared" si="144"/>
        <v>0.0414563619718773</v>
      </c>
      <c r="R144" s="11">
        <f t="shared" si="145"/>
        <v>0.074022</v>
      </c>
      <c r="S144" s="16">
        <f t="shared" si="146"/>
        <v>0.560054605007664</v>
      </c>
      <c r="T144" s="3">
        <v>0.01</v>
      </c>
      <c r="U144" s="17">
        <f t="shared" si="147"/>
        <v>0.00560054605007664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0.0155505460500766</v>
      </c>
      <c r="AU144" s="24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0">
        <v>26.1100333333333</v>
      </c>
      <c r="E145" s="12">
        <f t="shared" si="157"/>
        <v>22.976064516129</v>
      </c>
      <c r="F145" s="9" t="s">
        <v>109</v>
      </c>
      <c r="G145" s="6">
        <v>7</v>
      </c>
      <c r="H145" s="11">
        <f t="shared" si="138"/>
        <v>26.1100333333333</v>
      </c>
      <c r="I145" s="11">
        <f t="shared" si="139"/>
        <v>299.260033333333</v>
      </c>
      <c r="J145" s="11">
        <f t="shared" si="140"/>
        <v>0.390753553188598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0.701035723146195</v>
      </c>
      <c r="P145" s="11">
        <f t="shared" si="143"/>
        <v>0.273932199731514</v>
      </c>
      <c r="Q145" s="15">
        <f t="shared" si="144"/>
        <v>0.0712223719301936</v>
      </c>
      <c r="R145" s="11">
        <f t="shared" si="145"/>
        <v>0.074022</v>
      </c>
      <c r="S145" s="16">
        <f t="shared" si="146"/>
        <v>0.962178432495658</v>
      </c>
      <c r="T145" s="3">
        <v>0.01</v>
      </c>
      <c r="U145" s="17">
        <f t="shared" si="147"/>
        <v>0.00962178432495659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0.0245217843249566</v>
      </c>
      <c r="AU145" s="24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0">
        <v>27.373</v>
      </c>
      <c r="E146" s="12">
        <f t="shared" si="157"/>
        <v>26.1100333333333</v>
      </c>
      <c r="F146" s="9" t="s">
        <v>109</v>
      </c>
      <c r="G146" s="6">
        <v>8</v>
      </c>
      <c r="H146" s="11">
        <f t="shared" si="138"/>
        <v>27.373</v>
      </c>
      <c r="I146" s="11">
        <f t="shared" si="139"/>
        <v>300.523</v>
      </c>
      <c r="J146" s="11">
        <f t="shared" si="140"/>
        <v>0.448008650709113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0.711803523414681</v>
      </c>
      <c r="P146" s="11">
        <f t="shared" si="143"/>
        <v>0.318894136095004</v>
      </c>
      <c r="Q146" s="15">
        <f t="shared" si="144"/>
        <v>0.082912475384701</v>
      </c>
      <c r="R146" s="11">
        <f t="shared" si="145"/>
        <v>0.074022</v>
      </c>
      <c r="S146" s="16">
        <f t="shared" si="146"/>
        <v>1.1201058521075</v>
      </c>
      <c r="T146" s="3">
        <v>0.01</v>
      </c>
      <c r="U146" s="17">
        <f t="shared" si="147"/>
        <v>0.011201058521075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0.026101058521075</v>
      </c>
      <c r="AU146" s="24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0">
        <v>29.1355806451613</v>
      </c>
      <c r="E147" s="12">
        <f t="shared" si="157"/>
        <v>27.373</v>
      </c>
      <c r="F147" s="9" t="s">
        <v>109</v>
      </c>
      <c r="G147" s="6">
        <v>9</v>
      </c>
      <c r="H147" s="11">
        <f t="shared" si="138"/>
        <v>29.1355806451613</v>
      </c>
      <c r="I147" s="11">
        <f t="shared" si="139"/>
        <v>302.285580645161</v>
      </c>
      <c r="J147" s="11">
        <f t="shared" si="140"/>
        <v>0.541167542658454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0.677609387319677</v>
      </c>
      <c r="P147" s="11">
        <f t="shared" si="143"/>
        <v>0.36670020701809</v>
      </c>
      <c r="Q147" s="15">
        <f t="shared" si="144"/>
        <v>0.0953420538247034</v>
      </c>
      <c r="R147" s="11">
        <f t="shared" si="145"/>
        <v>0.074022</v>
      </c>
      <c r="S147" s="16">
        <f t="shared" si="146"/>
        <v>1.28802320694798</v>
      </c>
      <c r="T147" s="3">
        <v>0.01</v>
      </c>
      <c r="U147" s="17">
        <f t="shared" si="147"/>
        <v>0.0128802320694798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0.0228302320694798</v>
      </c>
      <c r="AU147" s="24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0">
        <v>23.1091666666667</v>
      </c>
      <c r="E148" s="12">
        <f t="shared" si="157"/>
        <v>29.1355806451613</v>
      </c>
      <c r="F148" s="9" t="s">
        <v>109</v>
      </c>
      <c r="G148" s="6">
        <v>10</v>
      </c>
      <c r="H148" s="11">
        <f t="shared" si="138"/>
        <v>23.1091666666667</v>
      </c>
      <c r="I148" s="11">
        <f t="shared" si="139"/>
        <v>296.259166666667</v>
      </c>
      <c r="J148" s="11">
        <f t="shared" si="140"/>
        <v>0.281044046700727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0.595609180301587</v>
      </c>
      <c r="P148" s="11">
        <f t="shared" si="143"/>
        <v>0.167392414284061</v>
      </c>
      <c r="Q148" s="15">
        <f t="shared" si="144"/>
        <v>0.0435220277138558</v>
      </c>
      <c r="R148" s="11">
        <f t="shared" si="145"/>
        <v>0.074022</v>
      </c>
      <c r="S148" s="16">
        <f t="shared" si="146"/>
        <v>0.587960710516546</v>
      </c>
      <c r="T148" s="3">
        <v>0.01</v>
      </c>
      <c r="U148" s="17">
        <f t="shared" si="147"/>
        <v>0.00587960710516546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0.0158296071051655</v>
      </c>
      <c r="AU148" s="24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0">
        <v>18.7518709677419</v>
      </c>
      <c r="E149" s="12">
        <f t="shared" si="157"/>
        <v>23.1091666666667</v>
      </c>
      <c r="F149" s="9" t="s">
        <v>109</v>
      </c>
      <c r="G149" s="6">
        <v>11</v>
      </c>
      <c r="H149" s="11">
        <f t="shared" si="138"/>
        <v>18.7518709677419</v>
      </c>
      <c r="I149" s="11">
        <f t="shared" si="139"/>
        <v>291.901870967742</v>
      </c>
      <c r="J149" s="11">
        <f t="shared" si="140"/>
        <v>0.172072391978247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0.40680592771665</v>
      </c>
      <c r="O149" s="11">
        <f t="shared" si="158"/>
        <v>0.306110838300876</v>
      </c>
      <c r="P149" s="11">
        <f t="shared" si="143"/>
        <v>0.0526732241568983</v>
      </c>
      <c r="Q149" s="15">
        <f t="shared" si="144"/>
        <v>0.0136950382807936</v>
      </c>
      <c r="R149" s="11">
        <f t="shared" si="145"/>
        <v>0.074022</v>
      </c>
      <c r="S149" s="16">
        <f t="shared" si="146"/>
        <v>0.185013080986647</v>
      </c>
      <c r="T149" s="3">
        <v>0.01</v>
      </c>
      <c r="U149" s="17">
        <f t="shared" si="147"/>
        <v>0.00185013080986647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0.00734013080986647</v>
      </c>
      <c r="AU149" s="24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0">
        <v>15.2013</v>
      </c>
      <c r="E150" s="12">
        <f t="shared" si="157"/>
        <v>18.7518709677419</v>
      </c>
      <c r="F150" s="9" t="s">
        <v>111</v>
      </c>
      <c r="G150" s="6">
        <v>12</v>
      </c>
      <c r="H150" s="11">
        <f t="shared" si="138"/>
        <v>15.2013</v>
      </c>
      <c r="I150" s="11">
        <f t="shared" si="139"/>
        <v>288.3513</v>
      </c>
      <c r="J150" s="11">
        <f t="shared" si="140"/>
        <v>0.114112688882154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0.538137614143978</v>
      </c>
      <c r="P150" s="11">
        <f t="shared" si="143"/>
        <v>0.0614083301385964</v>
      </c>
      <c r="Q150" s="15">
        <f t="shared" si="144"/>
        <v>0.0159661658360351</v>
      </c>
      <c r="R150" s="11">
        <f t="shared" si="145"/>
        <v>0.074022</v>
      </c>
      <c r="S150" s="16">
        <f t="shared" si="146"/>
        <v>0.215694872281687</v>
      </c>
      <c r="T150" s="3">
        <v>0.01</v>
      </c>
      <c r="U150" s="17">
        <f t="shared" si="147"/>
        <v>0.00215694872281687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0.00764694872281687</v>
      </c>
      <c r="AU150" s="24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7.62158064516129</v>
      </c>
      <c r="E151" s="12">
        <f t="shared" si="157"/>
        <v>15.2013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126.8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14.5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8.3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1528.3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2781.7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81139466.6084742</v>
      </c>
      <c r="J16" s="7" t="s">
        <v>35</v>
      </c>
      <c r="K16" s="7">
        <f>I16/(10000*1000)</f>
        <v>8.11394666084742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47165866.7836336</v>
      </c>
      <c r="J17" s="7" t="s">
        <v>35</v>
      </c>
      <c r="K17" s="7">
        <f>I17/(10000*1000)</f>
        <v>4.71658667836336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6.17</v>
      </c>
      <c r="E29" s="9"/>
      <c r="F29" s="9"/>
      <c r="G29" s="6">
        <v>1</v>
      </c>
      <c r="H29" s="11">
        <f t="shared" ref="H29:H40" si="0">E30</f>
        <v>6.17</v>
      </c>
      <c r="I29" s="11">
        <f t="shared" ref="I29:I40" si="1">H29+273.15</f>
        <v>279.32</v>
      </c>
      <c r="J29" s="11">
        <f t="shared" ref="J29:J40" si="2">EXP(($C$18*(I29-$C$16))/($C$19*I29*$C$16))</f>
        <v>0.0382976670705959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0.0380452216151556</v>
      </c>
      <c r="Q29" s="15">
        <f t="shared" ref="Q29:Q40" si="6">P29*$B$31</f>
        <v>0.00494587880997023</v>
      </c>
      <c r="R29" s="11">
        <f t="shared" ref="R29:R40" si="7">L29*$B$31</f>
        <v>0.129143083333333</v>
      </c>
      <c r="S29" s="16">
        <f t="shared" ref="S29:S40" si="8">Q29/R29</f>
        <v>0.038297667070596</v>
      </c>
      <c r="T29" s="3">
        <v>0.01</v>
      </c>
      <c r="U29" s="17">
        <f t="shared" ref="U29:U40" si="9">S29*T29</f>
        <v>0.00038297667070596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0.022282976670706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1.20833333333333</v>
      </c>
      <c r="AU29" s="1">
        <f t="shared" ref="AU29:AU40" si="17">AT29*10000*AS29*0.67*AR29*AQ29</f>
        <v>2329.73173514697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4.3381935483871</v>
      </c>
      <c r="E30" s="12">
        <f t="shared" ref="E30:E41" si="18">D29</f>
        <v>6.17</v>
      </c>
      <c r="F30" s="9" t="s">
        <v>109</v>
      </c>
      <c r="G30" s="6">
        <v>2</v>
      </c>
      <c r="H30" s="11">
        <f t="shared" si="0"/>
        <v>4.3381935483871</v>
      </c>
      <c r="I30" s="11">
        <f t="shared" si="1"/>
        <v>277.488193548387</v>
      </c>
      <c r="J30" s="11">
        <f t="shared" si="2"/>
        <v>0.0304252217778564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1.94877144505151</v>
      </c>
      <c r="P30" s="11">
        <f t="shared" si="5"/>
        <v>0.0592918034100459</v>
      </c>
      <c r="Q30" s="15">
        <f t="shared" si="6"/>
        <v>0.00770793444330596</v>
      </c>
      <c r="R30" s="11">
        <f t="shared" si="7"/>
        <v>0.129143083333333</v>
      </c>
      <c r="S30" s="16">
        <f t="shared" si="8"/>
        <v>0.0596852285415155</v>
      </c>
      <c r="T30" s="3">
        <v>0.01</v>
      </c>
      <c r="U30" s="17">
        <f t="shared" si="9"/>
        <v>0.000596852285415155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0.0224968522854152</v>
      </c>
      <c r="AR30" s="24">
        <f t="shared" si="15"/>
        <v>99.3408333333333</v>
      </c>
      <c r="AS30" s="1">
        <f t="shared" si="16"/>
        <v>0.13</v>
      </c>
      <c r="AT30" s="2">
        <f>$E$4/12</f>
        <v>1.20833333333333</v>
      </c>
      <c r="AU30" s="1">
        <f t="shared" si="17"/>
        <v>2352.09287721185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8.22210344827586</v>
      </c>
      <c r="E31" s="12">
        <f t="shared" si="18"/>
        <v>4.3381935483871</v>
      </c>
      <c r="F31" s="9" t="s">
        <v>109</v>
      </c>
      <c r="G31" s="6">
        <v>3</v>
      </c>
      <c r="H31" s="11">
        <f t="shared" si="0"/>
        <v>8.22210344827586</v>
      </c>
      <c r="I31" s="11">
        <f t="shared" si="1"/>
        <v>281.372103448276</v>
      </c>
      <c r="J31" s="11">
        <f t="shared" si="2"/>
        <v>0.0493837782676127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2.8828879749748</v>
      </c>
      <c r="P31" s="11">
        <f t="shared" si="5"/>
        <v>0.142367900526523</v>
      </c>
      <c r="Q31" s="15">
        <f t="shared" si="6"/>
        <v>0.0185078270684479</v>
      </c>
      <c r="R31" s="11">
        <f t="shared" si="7"/>
        <v>0.129143083333333</v>
      </c>
      <c r="S31" s="16">
        <f t="shared" si="8"/>
        <v>0.143312569211911</v>
      </c>
      <c r="T31" s="3">
        <v>0.01</v>
      </c>
      <c r="U31" s="17">
        <f t="shared" si="9"/>
        <v>0.00143312569211911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0.0233331256921191</v>
      </c>
      <c r="AR31" s="24">
        <f t="shared" si="15"/>
        <v>99.3408333333333</v>
      </c>
      <c r="AS31" s="1">
        <f t="shared" si="16"/>
        <v>0.13</v>
      </c>
      <c r="AT31" s="2">
        <f>$E$4/12</f>
        <v>1.20833333333333</v>
      </c>
      <c r="AU31" s="1">
        <f t="shared" si="17"/>
        <v>2439.52700792289</v>
      </c>
    </row>
    <row r="32" s="1" customFormat="1" spans="1:47">
      <c r="A32" s="6"/>
      <c r="B32" s="6"/>
      <c r="C32" s="9">
        <v>3</v>
      </c>
      <c r="D32" s="10">
        <v>12.2337419354839</v>
      </c>
      <c r="E32" s="12">
        <f t="shared" si="18"/>
        <v>8.22210344827586</v>
      </c>
      <c r="F32" s="9" t="s">
        <v>109</v>
      </c>
      <c r="G32" s="6">
        <v>4</v>
      </c>
      <c r="H32" s="11">
        <f t="shared" si="0"/>
        <v>12.2337419354839</v>
      </c>
      <c r="I32" s="11">
        <f t="shared" si="1"/>
        <v>285.383741935484</v>
      </c>
      <c r="J32" s="11">
        <f t="shared" si="2"/>
        <v>0.0803233019196286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3.73392840778161</v>
      </c>
      <c r="P32" s="11">
        <f t="shared" si="5"/>
        <v>0.29992145884452</v>
      </c>
      <c r="Q32" s="15">
        <f t="shared" si="6"/>
        <v>0.0389897896497876</v>
      </c>
      <c r="R32" s="11">
        <f t="shared" si="7"/>
        <v>0.129143083333333</v>
      </c>
      <c r="S32" s="16">
        <f t="shared" si="8"/>
        <v>0.301911559205618</v>
      </c>
      <c r="T32" s="3">
        <v>0.01</v>
      </c>
      <c r="U32" s="17">
        <f t="shared" si="9"/>
        <v>0.00301911559205618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0.0324691155920562</v>
      </c>
      <c r="AR32" s="24">
        <f t="shared" si="15"/>
        <v>99.3408333333333</v>
      </c>
      <c r="AS32" s="1">
        <f t="shared" si="16"/>
        <v>0.13</v>
      </c>
      <c r="AT32" s="2">
        <f>$E$4/12</f>
        <v>1.20833333333333</v>
      </c>
      <c r="AU32" s="1">
        <f t="shared" si="17"/>
        <v>3394.71382682967</v>
      </c>
    </row>
    <row r="33" s="1" customFormat="1" spans="1:47">
      <c r="A33" s="6"/>
      <c r="B33" s="6"/>
      <c r="C33" s="9">
        <v>4</v>
      </c>
      <c r="D33" s="10">
        <v>16.1399333333333</v>
      </c>
      <c r="E33" s="12">
        <f t="shared" si="18"/>
        <v>12.2337419354839</v>
      </c>
      <c r="F33" s="9" t="s">
        <v>109</v>
      </c>
      <c r="G33" s="6">
        <v>5</v>
      </c>
      <c r="H33" s="11">
        <f t="shared" si="0"/>
        <v>16.1399333333333</v>
      </c>
      <c r="I33" s="11">
        <f t="shared" si="1"/>
        <v>289.289933333333</v>
      </c>
      <c r="J33" s="11">
        <f t="shared" si="2"/>
        <v>0.127325600499063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3.26230660149023</v>
      </c>
      <c r="O33" s="11">
        <f t="shared" si="19"/>
        <v>1.16510868078019</v>
      </c>
      <c r="P33" s="11">
        <f t="shared" si="5"/>
        <v>0.148348162427008</v>
      </c>
      <c r="Q33" s="15">
        <f t="shared" si="6"/>
        <v>0.0192852611155111</v>
      </c>
      <c r="R33" s="11">
        <f t="shared" si="7"/>
        <v>0.129143083333333</v>
      </c>
      <c r="S33" s="16">
        <f t="shared" si="8"/>
        <v>0.149332512572382</v>
      </c>
      <c r="T33" s="3">
        <v>0.01</v>
      </c>
      <c r="U33" s="17">
        <f t="shared" si="9"/>
        <v>0.00149332512572382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0.0309433251257238</v>
      </c>
      <c r="AR33" s="24">
        <f t="shared" si="15"/>
        <v>99.3408333333333</v>
      </c>
      <c r="AS33" s="1">
        <f t="shared" si="16"/>
        <v>0.13</v>
      </c>
      <c r="AT33" s="2">
        <f>$E$4/12</f>
        <v>1.20833333333333</v>
      </c>
      <c r="AU33" s="1">
        <f t="shared" si="17"/>
        <v>3235.18924790425</v>
      </c>
    </row>
    <row r="34" s="1" customFormat="1" spans="1:47">
      <c r="A34" s="6"/>
      <c r="B34" s="6"/>
      <c r="C34" s="9">
        <v>5</v>
      </c>
      <c r="D34" s="10">
        <v>23.3027419354839</v>
      </c>
      <c r="E34" s="12">
        <f t="shared" si="18"/>
        <v>16.1399333333333</v>
      </c>
      <c r="F34" s="9" t="s">
        <v>111</v>
      </c>
      <c r="G34" s="6">
        <v>6</v>
      </c>
      <c r="H34" s="11">
        <f t="shared" si="0"/>
        <v>23.3027419354839</v>
      </c>
      <c r="I34" s="11">
        <f t="shared" si="1"/>
        <v>296.452741935484</v>
      </c>
      <c r="J34" s="11">
        <f t="shared" si="2"/>
        <v>0.287140554921942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2.01016885168651</v>
      </c>
      <c r="P34" s="11">
        <f t="shared" si="5"/>
        <v>0.577200999560068</v>
      </c>
      <c r="Q34" s="15">
        <f t="shared" si="6"/>
        <v>0.0750361299428089</v>
      </c>
      <c r="R34" s="11">
        <f t="shared" si="7"/>
        <v>0.129143083333333</v>
      </c>
      <c r="S34" s="16">
        <f t="shared" si="8"/>
        <v>0.581030961984484</v>
      </c>
      <c r="T34" s="3">
        <v>0.01</v>
      </c>
      <c r="U34" s="17">
        <f t="shared" si="9"/>
        <v>0.00581030961984484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0.0352603096198448</v>
      </c>
      <c r="AR34" s="24">
        <f t="shared" si="15"/>
        <v>99.3408333333333</v>
      </c>
      <c r="AS34" s="1">
        <f t="shared" si="16"/>
        <v>0.13</v>
      </c>
      <c r="AT34" s="2">
        <f>$E$4/12</f>
        <v>1.20833333333333</v>
      </c>
      <c r="AU34" s="1">
        <f t="shared" si="17"/>
        <v>3686.53899011859</v>
      </c>
    </row>
    <row r="35" s="1" customFormat="1" spans="1:47">
      <c r="A35" s="6"/>
      <c r="B35" s="6"/>
      <c r="C35" s="9">
        <v>6</v>
      </c>
      <c r="D35" s="10">
        <v>25.9216666666667</v>
      </c>
      <c r="E35" s="12">
        <f t="shared" si="18"/>
        <v>23.3027419354839</v>
      </c>
      <c r="F35" s="9" t="s">
        <v>109</v>
      </c>
      <c r="G35" s="6">
        <v>7</v>
      </c>
      <c r="H35" s="11">
        <f t="shared" si="0"/>
        <v>25.9216666666667</v>
      </c>
      <c r="I35" s="11">
        <f t="shared" si="1"/>
        <v>299.071666666667</v>
      </c>
      <c r="J35" s="11">
        <f t="shared" si="2"/>
        <v>0.382827509492623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2.42637618545978</v>
      </c>
      <c r="P35" s="11">
        <f t="shared" si="5"/>
        <v>0.928883552171778</v>
      </c>
      <c r="Q35" s="15">
        <f t="shared" si="6"/>
        <v>0.120754861782331</v>
      </c>
      <c r="R35" s="11">
        <f t="shared" si="7"/>
        <v>0.129143083333333</v>
      </c>
      <c r="S35" s="16">
        <f t="shared" si="8"/>
        <v>0.935047070780006</v>
      </c>
      <c r="T35" s="3">
        <v>0.01</v>
      </c>
      <c r="U35" s="17">
        <f t="shared" si="9"/>
        <v>0.00935047070780006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0.0442504707078001</v>
      </c>
      <c r="AR35" s="24">
        <f t="shared" si="15"/>
        <v>99.3408333333333</v>
      </c>
      <c r="AS35" s="1">
        <f t="shared" si="16"/>
        <v>0.13</v>
      </c>
      <c r="AT35" s="2">
        <f>$E$4/12</f>
        <v>1.20833333333333</v>
      </c>
      <c r="AU35" s="1">
        <f t="shared" si="17"/>
        <v>4626.47910225932</v>
      </c>
    </row>
    <row r="36" s="1" customFormat="1" spans="1:47">
      <c r="A36" s="6"/>
      <c r="B36" s="6"/>
      <c r="C36" s="9">
        <v>7</v>
      </c>
      <c r="D36" s="10">
        <v>25.6558709677419</v>
      </c>
      <c r="E36" s="12">
        <f t="shared" si="18"/>
        <v>25.9216666666667</v>
      </c>
      <c r="F36" s="9" t="s">
        <v>109</v>
      </c>
      <c r="G36" s="6">
        <v>8</v>
      </c>
      <c r="H36" s="11">
        <f t="shared" si="0"/>
        <v>25.6558709677419</v>
      </c>
      <c r="I36" s="11">
        <f t="shared" si="1"/>
        <v>298.805870967742</v>
      </c>
      <c r="J36" s="11">
        <f t="shared" si="2"/>
        <v>0.371899802651133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2.49090096662133</v>
      </c>
      <c r="P36" s="11">
        <f t="shared" si="5"/>
        <v>0.926365577909991</v>
      </c>
      <c r="Q36" s="15">
        <f t="shared" si="6"/>
        <v>0.120427525128299</v>
      </c>
      <c r="R36" s="11">
        <f t="shared" si="7"/>
        <v>0.129143083333333</v>
      </c>
      <c r="S36" s="16">
        <f t="shared" si="8"/>
        <v>0.932512388739098</v>
      </c>
      <c r="T36" s="3">
        <v>0.01</v>
      </c>
      <c r="U36" s="17">
        <f t="shared" si="9"/>
        <v>0.00932512388739098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0.044225123887391</v>
      </c>
      <c r="AR36" s="24">
        <f t="shared" si="15"/>
        <v>99.3408333333333</v>
      </c>
      <c r="AS36" s="1">
        <f t="shared" si="16"/>
        <v>0.13</v>
      </c>
      <c r="AT36" s="2">
        <f>$E$4/12</f>
        <v>1.20833333333333</v>
      </c>
      <c r="AU36" s="1">
        <f t="shared" si="17"/>
        <v>4623.82903926438</v>
      </c>
    </row>
    <row r="37" s="1" customFormat="1" spans="1:47">
      <c r="A37" s="6"/>
      <c r="B37" s="6"/>
      <c r="C37" s="9">
        <v>8</v>
      </c>
      <c r="D37" s="10">
        <v>29.1651612903226</v>
      </c>
      <c r="E37" s="12">
        <f t="shared" si="18"/>
        <v>25.6558709677419</v>
      </c>
      <c r="F37" s="9" t="s">
        <v>109</v>
      </c>
      <c r="G37" s="6">
        <v>9</v>
      </c>
      <c r="H37" s="11">
        <f t="shared" si="0"/>
        <v>29.1651612903226</v>
      </c>
      <c r="I37" s="11">
        <f t="shared" si="1"/>
        <v>302.315161290323</v>
      </c>
      <c r="J37" s="11">
        <f t="shared" si="2"/>
        <v>0.542875835625711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2.55794372204467</v>
      </c>
      <c r="P37" s="11">
        <f t="shared" si="5"/>
        <v>1.38864583558854</v>
      </c>
      <c r="Q37" s="15">
        <f t="shared" si="6"/>
        <v>0.180523958626511</v>
      </c>
      <c r="R37" s="11">
        <f t="shared" si="7"/>
        <v>0.129143083333333</v>
      </c>
      <c r="S37" s="16">
        <f t="shared" si="8"/>
        <v>1.39786006317162</v>
      </c>
      <c r="T37" s="3">
        <v>0.01</v>
      </c>
      <c r="U37" s="17">
        <f t="shared" si="9"/>
        <v>0.0139786006317162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0.0434286006317162</v>
      </c>
      <c r="AR37" s="24">
        <f t="shared" si="15"/>
        <v>99.3408333333333</v>
      </c>
      <c r="AS37" s="1">
        <f t="shared" si="16"/>
        <v>0.13</v>
      </c>
      <c r="AT37" s="2">
        <f>$E$4/12</f>
        <v>1.20833333333333</v>
      </c>
      <c r="AU37" s="1">
        <f t="shared" si="17"/>
        <v>4540.55086983706</v>
      </c>
    </row>
    <row r="38" s="1" customFormat="1" spans="1:47">
      <c r="A38" s="6"/>
      <c r="B38" s="6"/>
      <c r="C38" s="9">
        <v>9</v>
      </c>
      <c r="D38" s="10">
        <v>23.0476</v>
      </c>
      <c r="E38" s="12">
        <f t="shared" si="18"/>
        <v>29.1651612903226</v>
      </c>
      <c r="F38" s="9" t="s">
        <v>109</v>
      </c>
      <c r="G38" s="6">
        <v>10</v>
      </c>
      <c r="H38" s="11">
        <f t="shared" si="0"/>
        <v>23.0476</v>
      </c>
      <c r="I38" s="11">
        <f t="shared" si="1"/>
        <v>296.1976</v>
      </c>
      <c r="J38" s="11">
        <f t="shared" si="2"/>
        <v>0.27913067258846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2.16270621978946</v>
      </c>
      <c r="P38" s="11">
        <f t="shared" si="5"/>
        <v>0.603677641741079</v>
      </c>
      <c r="Q38" s="15">
        <f t="shared" si="6"/>
        <v>0.0784780934263403</v>
      </c>
      <c r="R38" s="11">
        <f t="shared" si="7"/>
        <v>0.129143083333333</v>
      </c>
      <c r="S38" s="16">
        <f t="shared" si="8"/>
        <v>0.607683287410596</v>
      </c>
      <c r="T38" s="3">
        <v>0.01</v>
      </c>
      <c r="U38" s="17">
        <f t="shared" si="9"/>
        <v>0.00607683287410596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0.035526832874106</v>
      </c>
      <c r="AR38" s="24">
        <f t="shared" si="15"/>
        <v>99.3408333333333</v>
      </c>
      <c r="AS38" s="1">
        <f t="shared" si="16"/>
        <v>0.13</v>
      </c>
      <c r="AT38" s="2">
        <f>$E$4/12</f>
        <v>1.20833333333333</v>
      </c>
      <c r="AU38" s="1">
        <f t="shared" si="17"/>
        <v>3714.40455282068</v>
      </c>
    </row>
    <row r="39" s="1" customFormat="1" spans="1:47">
      <c r="A39" s="6"/>
      <c r="B39" s="6"/>
      <c r="C39" s="9">
        <v>10</v>
      </c>
      <c r="D39" s="10">
        <v>16.721064516129</v>
      </c>
      <c r="E39" s="12">
        <f t="shared" si="18"/>
        <v>23.0476</v>
      </c>
      <c r="F39" s="9" t="s">
        <v>109</v>
      </c>
      <c r="G39" s="6">
        <v>11</v>
      </c>
      <c r="H39" s="11">
        <f t="shared" si="0"/>
        <v>16.721064516129</v>
      </c>
      <c r="I39" s="11">
        <f t="shared" si="1"/>
        <v>289.871064516129</v>
      </c>
      <c r="J39" s="11">
        <f t="shared" si="2"/>
        <v>0.136213562455868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1.48107714914597</v>
      </c>
      <c r="O39" s="11">
        <f t="shared" si="19"/>
        <v>1.07135976223575</v>
      </c>
      <c r="P39" s="11">
        <f t="shared" si="5"/>
        <v>0.145933729886003</v>
      </c>
      <c r="Q39" s="15">
        <f t="shared" si="6"/>
        <v>0.0189713848851804</v>
      </c>
      <c r="R39" s="11">
        <f t="shared" si="7"/>
        <v>0.129143083333333</v>
      </c>
      <c r="S39" s="16">
        <f t="shared" si="8"/>
        <v>0.146902059293513</v>
      </c>
      <c r="T39" s="3">
        <v>0.01</v>
      </c>
      <c r="U39" s="17">
        <f t="shared" si="9"/>
        <v>0.00146902059293513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0.0233690205929351</v>
      </c>
      <c r="AR39" s="24">
        <f t="shared" si="15"/>
        <v>99.3408333333333</v>
      </c>
      <c r="AS39" s="1">
        <f t="shared" si="16"/>
        <v>0.13</v>
      </c>
      <c r="AT39" s="2">
        <f>$E$4/12</f>
        <v>1.20833333333333</v>
      </c>
      <c r="AU39" s="1">
        <f t="shared" si="17"/>
        <v>2443.27989474752</v>
      </c>
    </row>
    <row r="40" s="1" customFormat="1" spans="1:48">
      <c r="A40" s="6"/>
      <c r="B40" s="6"/>
      <c r="C40" s="9">
        <v>11</v>
      </c>
      <c r="D40" s="10">
        <v>11.9393666666667</v>
      </c>
      <c r="E40" s="12">
        <f t="shared" si="18"/>
        <v>16.721064516129</v>
      </c>
      <c r="F40" s="9" t="s">
        <v>111</v>
      </c>
      <c r="G40" s="6">
        <v>12</v>
      </c>
      <c r="H40" s="11">
        <f t="shared" si="0"/>
        <v>11.9393666666667</v>
      </c>
      <c r="I40" s="11">
        <f t="shared" si="1"/>
        <v>285.089366666667</v>
      </c>
      <c r="J40" s="11">
        <f t="shared" si="2"/>
        <v>0.0775428150090316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1.91883436568308</v>
      </c>
      <c r="P40" s="11">
        <f t="shared" si="5"/>
        <v>0.148791818251136</v>
      </c>
      <c r="Q40" s="15">
        <f t="shared" si="6"/>
        <v>0.0193429363726477</v>
      </c>
      <c r="R40" s="11">
        <f t="shared" si="7"/>
        <v>0.129143083333333</v>
      </c>
      <c r="S40" s="16">
        <f t="shared" si="8"/>
        <v>0.149779112232603</v>
      </c>
      <c r="T40" s="3">
        <v>0.01</v>
      </c>
      <c r="U40" s="17">
        <f t="shared" si="9"/>
        <v>0.00149779112232603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0.023397791122326</v>
      </c>
      <c r="AR40" s="24">
        <f t="shared" si="15"/>
        <v>99.3408333333333</v>
      </c>
      <c r="AS40" s="1">
        <f t="shared" si="16"/>
        <v>0.13</v>
      </c>
      <c r="AT40" s="2">
        <f>$E$4/12</f>
        <v>1.20833333333333</v>
      </c>
      <c r="AU40" s="1">
        <f t="shared" si="17"/>
        <v>2446.28791366481</v>
      </c>
      <c r="AV40" s="1">
        <f>SUM(AU29:AU40)</f>
        <v>39832.625057728</v>
      </c>
    </row>
    <row r="41" s="1" customFormat="1" spans="1:46">
      <c r="A41" s="6"/>
      <c r="B41" s="6"/>
      <c r="C41" s="9">
        <v>12</v>
      </c>
      <c r="D41" s="10">
        <v>4.01774193548387</v>
      </c>
      <c r="E41" s="12">
        <f t="shared" si="18"/>
        <v>11.9393666666667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29">
        <v>6.17</v>
      </c>
      <c r="E44" s="9"/>
      <c r="F44" s="9"/>
      <c r="G44" s="6">
        <v>1</v>
      </c>
      <c r="H44" s="11">
        <f t="shared" ref="H44:H55" si="20">E45</f>
        <v>6.17</v>
      </c>
      <c r="I44" s="11">
        <f t="shared" ref="I44:I55" si="21">H44+273.15</f>
        <v>279.32</v>
      </c>
      <c r="J44" s="11">
        <f t="shared" ref="J44:J55" si="22">EXP(($C$18*(I44-$C$16))/($C$19*I44*$C$16))</f>
        <v>0.0382976670705959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0.0341335298152875</v>
      </c>
      <c r="Q44" s="15">
        <f t="shared" ref="Q44:Q55" si="26">P44*$B$46</f>
        <v>0.00443735887598738</v>
      </c>
      <c r="R44" s="11">
        <f t="shared" ref="R44:R55" si="27">L44*$B$46</f>
        <v>0.115864991666667</v>
      </c>
      <c r="S44" s="16">
        <f t="shared" ref="S44:S55" si="28">Q44/R44</f>
        <v>0.0382976670705958</v>
      </c>
      <c r="T44" s="3">
        <v>0.01</v>
      </c>
      <c r="U44" s="17">
        <f t="shared" ref="U44:U55" si="29">S44*T44</f>
        <v>0.000382976670705958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0.019482976670706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10.5666666666667</v>
      </c>
      <c r="AU44" s="1">
        <f t="shared" ref="AU44:AU55" si="37">AT44*10000*AS44*0.67*AR44*AQ44</f>
        <v>15981.6036365434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4.3381935483871</v>
      </c>
      <c r="E45" s="12">
        <f t="shared" ref="E45:E56" si="38">D44</f>
        <v>6.17</v>
      </c>
      <c r="F45" s="9" t="s">
        <v>109</v>
      </c>
      <c r="G45" s="6">
        <v>2</v>
      </c>
      <c r="H45" s="11">
        <f t="shared" si="20"/>
        <v>4.3381935483871</v>
      </c>
      <c r="I45" s="11">
        <f t="shared" si="21"/>
        <v>277.488193548387</v>
      </c>
      <c r="J45" s="11">
        <f t="shared" si="22"/>
        <v>0.0304252217778564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1.74840480351805</v>
      </c>
      <c r="P45" s="11">
        <f t="shared" si="25"/>
        <v>0.053195603904506</v>
      </c>
      <c r="Q45" s="15">
        <f t="shared" si="26"/>
        <v>0.00691542850758578</v>
      </c>
      <c r="R45" s="11">
        <f t="shared" si="27"/>
        <v>0.115864991666667</v>
      </c>
      <c r="S45" s="16">
        <f t="shared" si="28"/>
        <v>0.0596852285415152</v>
      </c>
      <c r="T45" s="3">
        <v>0.01</v>
      </c>
      <c r="U45" s="17">
        <f t="shared" si="29"/>
        <v>0.000596852285415152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0.0196968522854152</v>
      </c>
      <c r="AR45" s="24">
        <f t="shared" si="35"/>
        <v>89.1269166666667</v>
      </c>
      <c r="AS45" s="1">
        <f t="shared" si="36"/>
        <v>0.13</v>
      </c>
      <c r="AT45" s="2">
        <f>$E$3/12</f>
        <v>10.5666666666667</v>
      </c>
      <c r="AU45" s="1">
        <f t="shared" si="37"/>
        <v>16157.0427062284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8.22210344827586</v>
      </c>
      <c r="E46" s="12">
        <f t="shared" si="38"/>
        <v>4.3381935483871</v>
      </c>
      <c r="F46" s="9" t="s">
        <v>109</v>
      </c>
      <c r="G46" s="6">
        <v>3</v>
      </c>
      <c r="H46" s="11">
        <f t="shared" si="20"/>
        <v>8.22210344827586</v>
      </c>
      <c r="I46" s="11">
        <f t="shared" si="21"/>
        <v>281.372103448276</v>
      </c>
      <c r="J46" s="11">
        <f t="shared" si="22"/>
        <v>0.0493837782676127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2.58647836628021</v>
      </c>
      <c r="P46" s="11">
        <f t="shared" si="25"/>
        <v>0.127730074134359</v>
      </c>
      <c r="Q46" s="15">
        <f t="shared" si="26"/>
        <v>0.0166049096374667</v>
      </c>
      <c r="R46" s="11">
        <f t="shared" si="27"/>
        <v>0.115864991666667</v>
      </c>
      <c r="S46" s="16">
        <f t="shared" si="28"/>
        <v>0.143312569211911</v>
      </c>
      <c r="T46" s="3">
        <v>0.01</v>
      </c>
      <c r="U46" s="17">
        <f t="shared" si="29"/>
        <v>0.00143312569211911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0.0205331256921191</v>
      </c>
      <c r="AR46" s="24">
        <f t="shared" si="35"/>
        <v>89.1269166666667</v>
      </c>
      <c r="AS46" s="1">
        <f t="shared" si="36"/>
        <v>0.13</v>
      </c>
      <c r="AT46" s="2">
        <f>$E$3/12</f>
        <v>10.5666666666667</v>
      </c>
      <c r="AU46" s="1">
        <f t="shared" si="37"/>
        <v>16843.0256719536</v>
      </c>
    </row>
    <row r="47" s="1" customFormat="1" spans="1:47">
      <c r="A47" s="6"/>
      <c r="B47" s="6"/>
      <c r="C47" s="9">
        <v>3</v>
      </c>
      <c r="D47" s="10">
        <v>12.2337419354839</v>
      </c>
      <c r="E47" s="12">
        <f t="shared" si="38"/>
        <v>8.22210344827586</v>
      </c>
      <c r="F47" s="9" t="s">
        <v>109</v>
      </c>
      <c r="G47" s="6">
        <v>4</v>
      </c>
      <c r="H47" s="11">
        <f t="shared" si="20"/>
        <v>12.2337419354839</v>
      </c>
      <c r="I47" s="11">
        <f t="shared" si="21"/>
        <v>285.383741935484</v>
      </c>
      <c r="J47" s="11">
        <f t="shared" si="22"/>
        <v>0.0803233019196286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3.35001745881252</v>
      </c>
      <c r="P47" s="11">
        <f t="shared" si="25"/>
        <v>0.269084463780225</v>
      </c>
      <c r="Q47" s="15">
        <f t="shared" si="26"/>
        <v>0.0349809802914292</v>
      </c>
      <c r="R47" s="11">
        <f t="shared" si="27"/>
        <v>0.115864991666667</v>
      </c>
      <c r="S47" s="16">
        <f t="shared" si="28"/>
        <v>0.301911559205617</v>
      </c>
      <c r="T47" s="3">
        <v>0.01</v>
      </c>
      <c r="U47" s="17">
        <f t="shared" si="29"/>
        <v>0.00301911559205617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0.0310691155920562</v>
      </c>
      <c r="AR47" s="24">
        <f t="shared" si="35"/>
        <v>89.1269166666667</v>
      </c>
      <c r="AS47" s="1">
        <f t="shared" si="36"/>
        <v>0.13</v>
      </c>
      <c r="AT47" s="2">
        <f>$E$3/12</f>
        <v>10.5666666666667</v>
      </c>
      <c r="AU47" s="1">
        <f t="shared" si="37"/>
        <v>25485.5456187435</v>
      </c>
    </row>
    <row r="48" s="1" customFormat="1" spans="1:47">
      <c r="A48" s="6"/>
      <c r="B48" s="6"/>
      <c r="C48" s="9">
        <v>4</v>
      </c>
      <c r="D48" s="10">
        <v>16.1399333333333</v>
      </c>
      <c r="E48" s="12">
        <f t="shared" si="38"/>
        <v>12.2337419354839</v>
      </c>
      <c r="F48" s="9" t="s">
        <v>109</v>
      </c>
      <c r="G48" s="6">
        <v>5</v>
      </c>
      <c r="H48" s="11">
        <f t="shared" si="20"/>
        <v>16.1399333333333</v>
      </c>
      <c r="I48" s="11">
        <f t="shared" si="21"/>
        <v>289.289933333333</v>
      </c>
      <c r="J48" s="11">
        <f t="shared" si="22"/>
        <v>0.127325600499063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2.92688634528068</v>
      </c>
      <c r="O48" s="11">
        <f t="shared" si="39"/>
        <v>1.04531581641828</v>
      </c>
      <c r="P48" s="11">
        <f t="shared" si="25"/>
        <v>0.133095464036626</v>
      </c>
      <c r="Q48" s="15">
        <f t="shared" si="26"/>
        <v>0.0173024103247614</v>
      </c>
      <c r="R48" s="11">
        <f t="shared" si="27"/>
        <v>0.115864991666667</v>
      </c>
      <c r="S48" s="16">
        <f t="shared" si="28"/>
        <v>0.149332512572381</v>
      </c>
      <c r="T48" s="3">
        <v>0.01</v>
      </c>
      <c r="U48" s="17">
        <f t="shared" si="29"/>
        <v>0.00149332512572381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0.0295433251257238</v>
      </c>
      <c r="AR48" s="24">
        <f t="shared" si="35"/>
        <v>89.1269166666667</v>
      </c>
      <c r="AS48" s="1">
        <f t="shared" si="36"/>
        <v>0.13</v>
      </c>
      <c r="AT48" s="2">
        <f>$E$3/12</f>
        <v>10.5666666666667</v>
      </c>
      <c r="AU48" s="1">
        <f t="shared" si="37"/>
        <v>24233.9617936699</v>
      </c>
    </row>
    <row r="49" s="1" customFormat="1" spans="1:47">
      <c r="A49" s="6"/>
      <c r="B49" s="6"/>
      <c r="C49" s="9">
        <v>5</v>
      </c>
      <c r="D49" s="10">
        <v>23.3027419354839</v>
      </c>
      <c r="E49" s="12">
        <f t="shared" si="38"/>
        <v>16.1399333333333</v>
      </c>
      <c r="F49" s="9" t="s">
        <v>111</v>
      </c>
      <c r="G49" s="6">
        <v>6</v>
      </c>
      <c r="H49" s="11">
        <f t="shared" si="20"/>
        <v>23.3027419354839</v>
      </c>
      <c r="I49" s="11">
        <f t="shared" si="21"/>
        <v>296.452741935484</v>
      </c>
      <c r="J49" s="11">
        <f t="shared" si="22"/>
        <v>0.287140554921942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1.80348951904832</v>
      </c>
      <c r="P49" s="11">
        <f t="shared" si="25"/>
        <v>0.517854981295442</v>
      </c>
      <c r="Q49" s="15">
        <f t="shared" si="26"/>
        <v>0.0673211475684074</v>
      </c>
      <c r="R49" s="11">
        <f t="shared" si="27"/>
        <v>0.115864991666667</v>
      </c>
      <c r="S49" s="16">
        <f t="shared" si="28"/>
        <v>0.581030961984481</v>
      </c>
      <c r="T49" s="3">
        <v>0.01</v>
      </c>
      <c r="U49" s="17">
        <f t="shared" si="29"/>
        <v>0.00581030961984481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0.0338603096198448</v>
      </c>
      <c r="AR49" s="24">
        <f t="shared" si="35"/>
        <v>89.1269166666667</v>
      </c>
      <c r="AS49" s="1">
        <f t="shared" si="36"/>
        <v>0.13</v>
      </c>
      <c r="AT49" s="2">
        <f>$E$3/12</f>
        <v>10.5666666666667</v>
      </c>
      <c r="AU49" s="1">
        <f t="shared" si="37"/>
        <v>27775.1216613959</v>
      </c>
    </row>
    <row r="50" s="1" customFormat="1" spans="1:47">
      <c r="A50" s="6"/>
      <c r="B50" s="6"/>
      <c r="C50" s="9">
        <v>6</v>
      </c>
      <c r="D50" s="10">
        <v>25.9216666666667</v>
      </c>
      <c r="E50" s="12">
        <f t="shared" si="38"/>
        <v>23.3027419354839</v>
      </c>
      <c r="F50" s="9" t="s">
        <v>109</v>
      </c>
      <c r="G50" s="6">
        <v>7</v>
      </c>
      <c r="H50" s="11">
        <f t="shared" si="20"/>
        <v>25.9216666666667</v>
      </c>
      <c r="I50" s="11">
        <f t="shared" si="21"/>
        <v>299.071666666667</v>
      </c>
      <c r="J50" s="11">
        <f t="shared" si="22"/>
        <v>0.382827509492623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2.17690370441955</v>
      </c>
      <c r="P50" s="11">
        <f t="shared" si="25"/>
        <v>0.833378623568201</v>
      </c>
      <c r="Q50" s="15">
        <f t="shared" si="26"/>
        <v>0.108339221063866</v>
      </c>
      <c r="R50" s="11">
        <f t="shared" si="27"/>
        <v>0.115864991666667</v>
      </c>
      <c r="S50" s="16">
        <f t="shared" si="28"/>
        <v>0.935047070780001</v>
      </c>
      <c r="T50" s="3">
        <v>0.01</v>
      </c>
      <c r="U50" s="17">
        <f t="shared" si="29"/>
        <v>0.00935047070780001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0.0434504707078</v>
      </c>
      <c r="AR50" s="24">
        <f t="shared" si="35"/>
        <v>89.1269166666667</v>
      </c>
      <c r="AS50" s="1">
        <f t="shared" si="36"/>
        <v>0.13</v>
      </c>
      <c r="AT50" s="2">
        <f>$E$3/12</f>
        <v>10.5666666666667</v>
      </c>
      <c r="AU50" s="1">
        <f t="shared" si="37"/>
        <v>35641.7919299462</v>
      </c>
    </row>
    <row r="51" s="1" customFormat="1" spans="1:47">
      <c r="A51" s="6"/>
      <c r="B51" s="6"/>
      <c r="C51" s="9">
        <v>7</v>
      </c>
      <c r="D51" s="10">
        <v>25.6558709677419</v>
      </c>
      <c r="E51" s="12">
        <f t="shared" si="38"/>
        <v>25.9216666666667</v>
      </c>
      <c r="F51" s="9" t="s">
        <v>109</v>
      </c>
      <c r="G51" s="6">
        <v>8</v>
      </c>
      <c r="H51" s="11">
        <f t="shared" si="20"/>
        <v>25.6558709677419</v>
      </c>
      <c r="I51" s="11">
        <f t="shared" si="21"/>
        <v>298.805870967742</v>
      </c>
      <c r="J51" s="11">
        <f t="shared" si="22"/>
        <v>0.371899802651133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2.23479424751801</v>
      </c>
      <c r="P51" s="11">
        <f t="shared" si="25"/>
        <v>0.831119539617837</v>
      </c>
      <c r="Q51" s="15">
        <f t="shared" si="26"/>
        <v>0.108045540150319</v>
      </c>
      <c r="R51" s="11">
        <f t="shared" si="27"/>
        <v>0.115864991666667</v>
      </c>
      <c r="S51" s="16">
        <f t="shared" si="28"/>
        <v>0.932512388739094</v>
      </c>
      <c r="T51" s="3">
        <v>0.01</v>
      </c>
      <c r="U51" s="17">
        <f t="shared" si="29"/>
        <v>0.00932512388739094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0.0434251238873909</v>
      </c>
      <c r="AR51" s="24">
        <f t="shared" si="35"/>
        <v>89.1269166666667</v>
      </c>
      <c r="AS51" s="1">
        <f t="shared" si="36"/>
        <v>0.13</v>
      </c>
      <c r="AT51" s="2">
        <f>$E$3/12</f>
        <v>10.5666666666667</v>
      </c>
      <c r="AU51" s="1">
        <f t="shared" si="37"/>
        <v>35621.0003002035</v>
      </c>
    </row>
    <row r="52" s="1" customFormat="1" spans="1:47">
      <c r="A52" s="6"/>
      <c r="B52" s="6"/>
      <c r="C52" s="9">
        <v>8</v>
      </c>
      <c r="D52" s="10">
        <v>29.1651612903226</v>
      </c>
      <c r="E52" s="12">
        <f t="shared" si="38"/>
        <v>25.6558709677419</v>
      </c>
      <c r="F52" s="9" t="s">
        <v>109</v>
      </c>
      <c r="G52" s="6">
        <v>9</v>
      </c>
      <c r="H52" s="11">
        <f t="shared" si="20"/>
        <v>29.1651612903226</v>
      </c>
      <c r="I52" s="11">
        <f t="shared" si="21"/>
        <v>302.315161290323</v>
      </c>
      <c r="J52" s="11">
        <f t="shared" si="22"/>
        <v>0.542875835625711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2.29494387456684</v>
      </c>
      <c r="P52" s="11">
        <f t="shared" si="25"/>
        <v>1.24586957361958</v>
      </c>
      <c r="Q52" s="15">
        <f t="shared" si="26"/>
        <v>0.161963044570546</v>
      </c>
      <c r="R52" s="11">
        <f t="shared" si="27"/>
        <v>0.115864991666667</v>
      </c>
      <c r="S52" s="16">
        <f t="shared" si="28"/>
        <v>1.39786006317161</v>
      </c>
      <c r="T52" s="3">
        <v>0.01</v>
      </c>
      <c r="U52" s="17">
        <f t="shared" si="29"/>
        <v>0.0139786006317161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0.0420286006317161</v>
      </c>
      <c r="AR52" s="24">
        <f t="shared" si="35"/>
        <v>89.1269166666667</v>
      </c>
      <c r="AS52" s="1">
        <f t="shared" si="36"/>
        <v>0.13</v>
      </c>
      <c r="AT52" s="2">
        <f>$E$3/12</f>
        <v>10.5666666666667</v>
      </c>
      <c r="AU52" s="1">
        <f t="shared" si="37"/>
        <v>34475.4524961573</v>
      </c>
    </row>
    <row r="53" s="1" customFormat="1" spans="1:47">
      <c r="A53" s="6"/>
      <c r="B53" s="6"/>
      <c r="C53" s="9">
        <v>9</v>
      </c>
      <c r="D53" s="10">
        <v>23.0476</v>
      </c>
      <c r="E53" s="12">
        <f t="shared" si="38"/>
        <v>29.1651612903226</v>
      </c>
      <c r="F53" s="9" t="s">
        <v>109</v>
      </c>
      <c r="G53" s="6">
        <v>10</v>
      </c>
      <c r="H53" s="11">
        <f t="shared" si="20"/>
        <v>23.0476</v>
      </c>
      <c r="I53" s="11">
        <f t="shared" si="21"/>
        <v>296.1976</v>
      </c>
      <c r="J53" s="11">
        <f t="shared" si="22"/>
        <v>0.27913067258846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1.94034346761393</v>
      </c>
      <c r="P53" s="11">
        <f t="shared" si="25"/>
        <v>0.541609377167701</v>
      </c>
      <c r="Q53" s="15">
        <f t="shared" si="26"/>
        <v>0.0704092190318011</v>
      </c>
      <c r="R53" s="11">
        <f t="shared" si="27"/>
        <v>0.115864991666667</v>
      </c>
      <c r="S53" s="16">
        <f t="shared" si="28"/>
        <v>0.607683287410593</v>
      </c>
      <c r="T53" s="3">
        <v>0.01</v>
      </c>
      <c r="U53" s="17">
        <f t="shared" si="29"/>
        <v>0.00607683287410593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0.0341268328741059</v>
      </c>
      <c r="AR53" s="24">
        <f t="shared" si="35"/>
        <v>89.1269166666667</v>
      </c>
      <c r="AS53" s="1">
        <f t="shared" si="36"/>
        <v>0.13</v>
      </c>
      <c r="AT53" s="2">
        <f>$E$3/12</f>
        <v>10.5666666666667</v>
      </c>
      <c r="AU53" s="1">
        <f t="shared" si="37"/>
        <v>27993.7468274327</v>
      </c>
    </row>
    <row r="54" s="1" customFormat="1" spans="1:47">
      <c r="A54" s="6"/>
      <c r="B54" s="6"/>
      <c r="C54" s="9">
        <v>10</v>
      </c>
      <c r="D54" s="10">
        <v>16.721064516129</v>
      </c>
      <c r="E54" s="12">
        <f t="shared" si="38"/>
        <v>23.0476</v>
      </c>
      <c r="F54" s="9" t="s">
        <v>109</v>
      </c>
      <c r="G54" s="6">
        <v>11</v>
      </c>
      <c r="H54" s="11">
        <f t="shared" si="20"/>
        <v>16.721064516129</v>
      </c>
      <c r="I54" s="11">
        <f t="shared" si="21"/>
        <v>289.871064516129</v>
      </c>
      <c r="J54" s="11">
        <f t="shared" si="22"/>
        <v>0.136213562455868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1.32879738592392</v>
      </c>
      <c r="O54" s="11">
        <f t="shared" si="39"/>
        <v>0.961205871188979</v>
      </c>
      <c r="P54" s="11">
        <f t="shared" si="25"/>
        <v>0.130929275968147</v>
      </c>
      <c r="Q54" s="15">
        <f t="shared" si="26"/>
        <v>0.017020805875859</v>
      </c>
      <c r="R54" s="11">
        <f t="shared" si="27"/>
        <v>0.115864991666667</v>
      </c>
      <c r="S54" s="16">
        <f t="shared" si="28"/>
        <v>0.146902059293513</v>
      </c>
      <c r="T54" s="3">
        <v>0.01</v>
      </c>
      <c r="U54" s="17">
        <f t="shared" si="29"/>
        <v>0.00146902059293513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0.0205690205929351</v>
      </c>
      <c r="AR54" s="24">
        <f t="shared" si="35"/>
        <v>89.1269166666667</v>
      </c>
      <c r="AS54" s="1">
        <f t="shared" si="36"/>
        <v>0.13</v>
      </c>
      <c r="AT54" s="2">
        <f>$E$3/12</f>
        <v>10.5666666666667</v>
      </c>
      <c r="AU54" s="1">
        <f t="shared" si="37"/>
        <v>16872.469739311</v>
      </c>
    </row>
    <row r="55" s="1" customFormat="1" spans="1:48">
      <c r="A55" s="6"/>
      <c r="B55" s="6"/>
      <c r="C55" s="9">
        <v>11</v>
      </c>
      <c r="D55" s="10">
        <v>11.9393666666667</v>
      </c>
      <c r="E55" s="12">
        <f t="shared" si="38"/>
        <v>16.721064516129</v>
      </c>
      <c r="F55" s="9" t="s">
        <v>111</v>
      </c>
      <c r="G55" s="6">
        <v>12</v>
      </c>
      <c r="H55" s="11">
        <f t="shared" si="20"/>
        <v>11.9393666666667</v>
      </c>
      <c r="I55" s="11">
        <f t="shared" si="21"/>
        <v>285.089366666667</v>
      </c>
      <c r="J55" s="11">
        <f t="shared" si="22"/>
        <v>0.0775428150090316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1.7215457618875</v>
      </c>
      <c r="P55" s="11">
        <f t="shared" si="25"/>
        <v>0.133493504543625</v>
      </c>
      <c r="Q55" s="15">
        <f t="shared" si="26"/>
        <v>0.0173541555906712</v>
      </c>
      <c r="R55" s="11">
        <f t="shared" si="27"/>
        <v>0.115864991666667</v>
      </c>
      <c r="S55" s="16">
        <f t="shared" si="28"/>
        <v>0.149779112232602</v>
      </c>
      <c r="T55" s="3">
        <v>0.01</v>
      </c>
      <c r="U55" s="17">
        <f t="shared" si="29"/>
        <v>0.00149779112232602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0.020597791122326</v>
      </c>
      <c r="AR55" s="24">
        <f t="shared" si="35"/>
        <v>89.1269166666667</v>
      </c>
      <c r="AS55" s="1">
        <f t="shared" si="36"/>
        <v>0.13</v>
      </c>
      <c r="AT55" s="2">
        <f>$E$3/12</f>
        <v>10.5666666666667</v>
      </c>
      <c r="AU55" s="1">
        <f t="shared" si="37"/>
        <v>16896.0697879539</v>
      </c>
      <c r="AV55" s="1">
        <f>SUM(AU44:AU55)</f>
        <v>293976.832169539</v>
      </c>
    </row>
    <row r="56" s="1" customFormat="1" spans="1:46">
      <c r="A56" s="6"/>
      <c r="B56" s="6"/>
      <c r="C56" s="9">
        <v>12</v>
      </c>
      <c r="D56" s="10">
        <v>4.01774193548387</v>
      </c>
      <c r="E56" s="12">
        <f t="shared" si="38"/>
        <v>11.9393666666667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6.17</v>
      </c>
      <c r="E60" s="9"/>
      <c r="F60" s="9"/>
      <c r="G60" s="6">
        <v>1</v>
      </c>
      <c r="H60" s="11">
        <f t="shared" ref="H60:H71" si="40">E61</f>
        <v>6.17</v>
      </c>
      <c r="I60" s="11">
        <f t="shared" ref="I60:I71" si="41">H60+273.15</f>
        <v>279.32</v>
      </c>
      <c r="J60" s="11">
        <f t="shared" ref="J60:J71" si="42">EXP(($C$18*(I60-$C$16))/($C$19*I60*$C$16))</f>
        <v>0.0382976670705959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0.0528392912573012</v>
      </c>
      <c r="Q60" s="15">
        <f t="shared" ref="Q60:Q71" si="46">P60*$B$62</f>
        <v>0.00528392912573012</v>
      </c>
      <c r="R60" s="11">
        <f t="shared" ref="R60:R71" si="47">L60*$B$62</f>
        <v>0.13797</v>
      </c>
      <c r="S60" s="16">
        <f t="shared" ref="S60:S71" si="48">Q60/R60</f>
        <v>0.0382976670705959</v>
      </c>
      <c r="T60" s="3">
        <v>0.01</v>
      </c>
      <c r="U60" s="17">
        <f t="shared" ref="U60:U71" si="49">S60*T60</f>
        <v>0.000382976670705959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0.012682976670706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0.691666666666667</v>
      </c>
      <c r="AU60" s="1">
        <f t="shared" ref="AU60:AU71" si="57">AT60*10000*AS60*0.67*AR60*AQ60</f>
        <v>810.919057473488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4.3381935483871</v>
      </c>
      <c r="E61" s="12">
        <f t="shared" ref="E61:E72" si="58">D60</f>
        <v>6.17</v>
      </c>
      <c r="F61" s="9" t="s">
        <v>109</v>
      </c>
      <c r="G61" s="6">
        <v>2</v>
      </c>
      <c r="H61" s="11">
        <f t="shared" si="40"/>
        <v>4.3381935483871</v>
      </c>
      <c r="I61" s="11">
        <f t="shared" si="41"/>
        <v>277.488193548387</v>
      </c>
      <c r="J61" s="11">
        <f t="shared" si="42"/>
        <v>0.0304252217778564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2.7065607087427</v>
      </c>
      <c r="P61" s="11">
        <f t="shared" si="45"/>
        <v>0.0823477098187288</v>
      </c>
      <c r="Q61" s="15">
        <f t="shared" si="46"/>
        <v>0.00823477098187288</v>
      </c>
      <c r="R61" s="11">
        <f t="shared" si="47"/>
        <v>0.13797</v>
      </c>
      <c r="S61" s="16">
        <f t="shared" si="48"/>
        <v>0.0596852285415154</v>
      </c>
      <c r="T61" s="3">
        <v>0.01</v>
      </c>
      <c r="U61" s="17">
        <f t="shared" si="49"/>
        <v>0.000596852285415154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0.0128968522854152</v>
      </c>
      <c r="AR61" s="24">
        <f t="shared" si="55"/>
        <v>137.97</v>
      </c>
      <c r="AS61" s="1">
        <f t="shared" si="56"/>
        <v>0.1</v>
      </c>
      <c r="AT61" s="2">
        <f>$E$5/12</f>
        <v>0.691666666666667</v>
      </c>
      <c r="AU61" s="1">
        <f t="shared" si="57"/>
        <v>824.593750441829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8.22210344827586</v>
      </c>
      <c r="E62" s="12">
        <f t="shared" si="58"/>
        <v>4.3381935483871</v>
      </c>
      <c r="F62" s="9" t="s">
        <v>109</v>
      </c>
      <c r="G62" s="6">
        <v>3</v>
      </c>
      <c r="H62" s="11">
        <f t="shared" si="40"/>
        <v>8.22210344827586</v>
      </c>
      <c r="I62" s="11">
        <f t="shared" si="41"/>
        <v>281.372103448276</v>
      </c>
      <c r="J62" s="11">
        <f t="shared" si="42"/>
        <v>0.0493837782676127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4.00391299892397</v>
      </c>
      <c r="P62" s="11">
        <f t="shared" si="45"/>
        <v>0.197728351741674</v>
      </c>
      <c r="Q62" s="15">
        <f t="shared" si="46"/>
        <v>0.0197728351741674</v>
      </c>
      <c r="R62" s="11">
        <f t="shared" si="47"/>
        <v>0.13797</v>
      </c>
      <c r="S62" s="16">
        <f t="shared" si="48"/>
        <v>0.143312569211911</v>
      </c>
      <c r="T62" s="3">
        <v>0.01</v>
      </c>
      <c r="U62" s="17">
        <f t="shared" si="49"/>
        <v>0.00143312569211911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0.0137331256921191</v>
      </c>
      <c r="AR62" s="24">
        <f t="shared" si="55"/>
        <v>137.97</v>
      </c>
      <c r="AS62" s="1">
        <f t="shared" si="56"/>
        <v>0.1</v>
      </c>
      <c r="AT62" s="2">
        <f>$E$5/12</f>
        <v>0.691666666666667</v>
      </c>
      <c r="AU62" s="1">
        <f t="shared" si="57"/>
        <v>878.063062919621</v>
      </c>
    </row>
    <row r="63" s="1" customFormat="1" spans="1:47">
      <c r="A63" s="6"/>
      <c r="B63" s="6"/>
      <c r="C63" s="9">
        <v>3</v>
      </c>
      <c r="D63" s="10">
        <v>12.2337419354839</v>
      </c>
      <c r="E63" s="12">
        <f t="shared" si="58"/>
        <v>8.22210344827586</v>
      </c>
      <c r="F63" s="9" t="s">
        <v>109</v>
      </c>
      <c r="G63" s="6">
        <v>4</v>
      </c>
      <c r="H63" s="11">
        <f t="shared" si="40"/>
        <v>12.2337419354839</v>
      </c>
      <c r="I63" s="11">
        <f t="shared" si="41"/>
        <v>285.383741935484</v>
      </c>
      <c r="J63" s="11">
        <f t="shared" si="42"/>
        <v>0.0803233019196286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5.1858846471823</v>
      </c>
      <c r="P63" s="11">
        <f t="shared" si="45"/>
        <v>0.41654737823599</v>
      </c>
      <c r="Q63" s="15">
        <f t="shared" si="46"/>
        <v>0.041654737823599</v>
      </c>
      <c r="R63" s="11">
        <f t="shared" si="47"/>
        <v>0.13797</v>
      </c>
      <c r="S63" s="16">
        <f t="shared" si="48"/>
        <v>0.301911559205617</v>
      </c>
      <c r="T63" s="3">
        <v>0.01</v>
      </c>
      <c r="U63" s="17">
        <f t="shared" si="49"/>
        <v>0.00301911559205617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0.0210691155920562</v>
      </c>
      <c r="AR63" s="24">
        <f t="shared" si="55"/>
        <v>137.97</v>
      </c>
      <c r="AS63" s="1">
        <f t="shared" si="56"/>
        <v>0.1</v>
      </c>
      <c r="AT63" s="2">
        <f>$E$5/12</f>
        <v>0.691666666666667</v>
      </c>
      <c r="AU63" s="1">
        <f t="shared" si="57"/>
        <v>1347.10863240586</v>
      </c>
    </row>
    <row r="64" s="1" customFormat="1" spans="1:47">
      <c r="A64" s="6"/>
      <c r="B64" s="6"/>
      <c r="C64" s="9">
        <v>4</v>
      </c>
      <c r="D64" s="10">
        <v>16.1399333333333</v>
      </c>
      <c r="E64" s="12">
        <f t="shared" si="58"/>
        <v>12.2337419354839</v>
      </c>
      <c r="F64" s="9" t="s">
        <v>109</v>
      </c>
      <c r="G64" s="6">
        <v>5</v>
      </c>
      <c r="H64" s="11">
        <f t="shared" si="40"/>
        <v>16.1399333333333</v>
      </c>
      <c r="I64" s="11">
        <f t="shared" si="41"/>
        <v>289.289933333333</v>
      </c>
      <c r="J64" s="11">
        <f t="shared" si="42"/>
        <v>0.127325600499063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4.53087040549899</v>
      </c>
      <c r="O64" s="11">
        <f t="shared" si="59"/>
        <v>1.61816686344731</v>
      </c>
      <c r="P64" s="11">
        <f t="shared" si="45"/>
        <v>0.206034067596114</v>
      </c>
      <c r="Q64" s="15">
        <f t="shared" si="46"/>
        <v>0.0206034067596114</v>
      </c>
      <c r="R64" s="11">
        <f t="shared" si="47"/>
        <v>0.13797</v>
      </c>
      <c r="S64" s="16">
        <f t="shared" si="48"/>
        <v>0.149332512572381</v>
      </c>
      <c r="T64" s="3">
        <v>0.01</v>
      </c>
      <c r="U64" s="17">
        <f t="shared" si="49"/>
        <v>0.00149332512572381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0.0195433251257238</v>
      </c>
      <c r="AR64" s="24">
        <f t="shared" si="55"/>
        <v>137.97</v>
      </c>
      <c r="AS64" s="1">
        <f t="shared" si="56"/>
        <v>0.1</v>
      </c>
      <c r="AT64" s="2">
        <f>$E$5/12</f>
        <v>0.691666666666667</v>
      </c>
      <c r="AU64" s="1">
        <f t="shared" si="57"/>
        <v>1249.55325570017</v>
      </c>
    </row>
    <row r="65" s="1" customFormat="1" spans="1:47">
      <c r="A65" s="6"/>
      <c r="B65" s="6"/>
      <c r="C65" s="9">
        <v>5</v>
      </c>
      <c r="D65" s="10">
        <v>23.3027419354839</v>
      </c>
      <c r="E65" s="12">
        <f t="shared" si="58"/>
        <v>16.1399333333333</v>
      </c>
      <c r="F65" s="9" t="s">
        <v>111</v>
      </c>
      <c r="G65" s="6">
        <v>6</v>
      </c>
      <c r="H65" s="11">
        <f t="shared" si="40"/>
        <v>23.3027419354839</v>
      </c>
      <c r="I65" s="11">
        <f t="shared" si="41"/>
        <v>296.452741935484</v>
      </c>
      <c r="J65" s="11">
        <f t="shared" si="42"/>
        <v>0.287140554921942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2.7918327958512</v>
      </c>
      <c r="P65" s="11">
        <f t="shared" si="45"/>
        <v>0.801648418249991</v>
      </c>
      <c r="Q65" s="15">
        <f t="shared" si="46"/>
        <v>0.0801648418249991</v>
      </c>
      <c r="R65" s="11">
        <f t="shared" si="47"/>
        <v>0.13797</v>
      </c>
      <c r="S65" s="16">
        <f t="shared" si="48"/>
        <v>0.581030961984483</v>
      </c>
      <c r="T65" s="3">
        <v>0.01</v>
      </c>
      <c r="U65" s="17">
        <f t="shared" si="49"/>
        <v>0.00581030961984483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0.0238603096198448</v>
      </c>
      <c r="AR65" s="24">
        <f t="shared" si="55"/>
        <v>137.97</v>
      </c>
      <c r="AS65" s="1">
        <f t="shared" si="56"/>
        <v>0.1</v>
      </c>
      <c r="AT65" s="2">
        <f>$E$5/12</f>
        <v>0.691666666666667</v>
      </c>
      <c r="AU65" s="1">
        <f t="shared" si="57"/>
        <v>1525.57087269902</v>
      </c>
    </row>
    <row r="66" s="1" customFormat="1" spans="1:47">
      <c r="A66" s="6"/>
      <c r="B66" s="6"/>
      <c r="C66" s="9">
        <v>6</v>
      </c>
      <c r="D66" s="10">
        <v>25.9216666666667</v>
      </c>
      <c r="E66" s="12">
        <f t="shared" si="58"/>
        <v>23.3027419354839</v>
      </c>
      <c r="F66" s="9" t="s">
        <v>109</v>
      </c>
      <c r="G66" s="6">
        <v>7</v>
      </c>
      <c r="H66" s="11">
        <f t="shared" si="40"/>
        <v>25.9216666666667</v>
      </c>
      <c r="I66" s="11">
        <f t="shared" si="41"/>
        <v>299.071666666667</v>
      </c>
      <c r="J66" s="11">
        <f t="shared" si="42"/>
        <v>0.382827509492623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3.36988437760121</v>
      </c>
      <c r="P66" s="11">
        <f t="shared" si="45"/>
        <v>1.29008444355517</v>
      </c>
      <c r="Q66" s="15">
        <f t="shared" si="46"/>
        <v>0.129008444355517</v>
      </c>
      <c r="R66" s="11">
        <f t="shared" si="47"/>
        <v>0.13797</v>
      </c>
      <c r="S66" s="16">
        <f t="shared" si="48"/>
        <v>0.935047070780003</v>
      </c>
      <c r="T66" s="3">
        <v>0.01</v>
      </c>
      <c r="U66" s="17">
        <f t="shared" si="49"/>
        <v>0.00935047070780003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0.0325504707078</v>
      </c>
      <c r="AR66" s="24">
        <f t="shared" si="55"/>
        <v>137.97</v>
      </c>
      <c r="AS66" s="1">
        <f t="shared" si="56"/>
        <v>0.1</v>
      </c>
      <c r="AT66" s="2">
        <f>$E$5/12</f>
        <v>0.691666666666667</v>
      </c>
      <c r="AU66" s="1">
        <f t="shared" si="57"/>
        <v>2081.19889455086</v>
      </c>
    </row>
    <row r="67" s="1" customFormat="1" spans="1:47">
      <c r="A67" s="6"/>
      <c r="B67" s="6"/>
      <c r="C67" s="9">
        <v>7</v>
      </c>
      <c r="D67" s="10">
        <v>25.6558709677419</v>
      </c>
      <c r="E67" s="12">
        <f t="shared" si="58"/>
        <v>25.9216666666667</v>
      </c>
      <c r="F67" s="9" t="s">
        <v>109</v>
      </c>
      <c r="G67" s="6">
        <v>8</v>
      </c>
      <c r="H67" s="11">
        <f t="shared" si="40"/>
        <v>25.6558709677419</v>
      </c>
      <c r="I67" s="11">
        <f t="shared" si="41"/>
        <v>298.805870967742</v>
      </c>
      <c r="J67" s="11">
        <f t="shared" si="42"/>
        <v>0.371899802651133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3.45949993404604</v>
      </c>
      <c r="P67" s="11">
        <f t="shared" si="45"/>
        <v>1.28658734274333</v>
      </c>
      <c r="Q67" s="15">
        <f t="shared" si="46"/>
        <v>0.128658734274333</v>
      </c>
      <c r="R67" s="11">
        <f t="shared" si="47"/>
        <v>0.13797</v>
      </c>
      <c r="S67" s="16">
        <f t="shared" si="48"/>
        <v>0.932512388739096</v>
      </c>
      <c r="T67" s="3">
        <v>0.01</v>
      </c>
      <c r="U67" s="17">
        <f t="shared" si="49"/>
        <v>0.00932512388739096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0.032525123887391</v>
      </c>
      <c r="AR67" s="24">
        <f t="shared" si="55"/>
        <v>137.97</v>
      </c>
      <c r="AS67" s="1">
        <f t="shared" si="56"/>
        <v>0.1</v>
      </c>
      <c r="AT67" s="2">
        <f>$E$5/12</f>
        <v>0.691666666666667</v>
      </c>
      <c r="AU67" s="1">
        <f t="shared" si="57"/>
        <v>2079.57827974964</v>
      </c>
    </row>
    <row r="68" s="1" customFormat="1" spans="1:47">
      <c r="A68" s="6"/>
      <c r="B68" s="6"/>
      <c r="C68" s="9">
        <v>8</v>
      </c>
      <c r="D68" s="10">
        <v>29.1651612903226</v>
      </c>
      <c r="E68" s="12">
        <f t="shared" si="58"/>
        <v>25.6558709677419</v>
      </c>
      <c r="F68" s="9" t="s">
        <v>109</v>
      </c>
      <c r="G68" s="6">
        <v>9</v>
      </c>
      <c r="H68" s="11">
        <f t="shared" si="40"/>
        <v>29.1651612903226</v>
      </c>
      <c r="I68" s="11">
        <f t="shared" si="41"/>
        <v>302.315161290323</v>
      </c>
      <c r="J68" s="11">
        <f t="shared" si="42"/>
        <v>0.542875835625711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3.55261259130271</v>
      </c>
      <c r="P68" s="11">
        <f t="shared" si="45"/>
        <v>1.92862752915788</v>
      </c>
      <c r="Q68" s="15">
        <f t="shared" si="46"/>
        <v>0.192862752915788</v>
      </c>
      <c r="R68" s="11">
        <f t="shared" si="47"/>
        <v>0.13797</v>
      </c>
      <c r="S68" s="16">
        <f t="shared" si="48"/>
        <v>1.39786006317162</v>
      </c>
      <c r="T68" s="3">
        <v>0.01</v>
      </c>
      <c r="U68" s="17">
        <f t="shared" si="49"/>
        <v>0.0139786006317162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0.0320286006317162</v>
      </c>
      <c r="AR68" s="24">
        <f t="shared" si="55"/>
        <v>137.97</v>
      </c>
      <c r="AS68" s="1">
        <f t="shared" si="56"/>
        <v>0.1</v>
      </c>
      <c r="AT68" s="2">
        <f>$E$5/12</f>
        <v>0.691666666666667</v>
      </c>
      <c r="AU68" s="1">
        <f t="shared" si="57"/>
        <v>2047.83177567891</v>
      </c>
    </row>
    <row r="69" s="1" customFormat="1" spans="1:47">
      <c r="A69" s="6"/>
      <c r="B69" s="6"/>
      <c r="C69" s="9">
        <v>9</v>
      </c>
      <c r="D69" s="10">
        <v>23.0476</v>
      </c>
      <c r="E69" s="12">
        <f t="shared" si="58"/>
        <v>29.1651612903226</v>
      </c>
      <c r="F69" s="9" t="s">
        <v>109</v>
      </c>
      <c r="G69" s="6">
        <v>10</v>
      </c>
      <c r="H69" s="11">
        <f t="shared" si="40"/>
        <v>23.0476</v>
      </c>
      <c r="I69" s="11">
        <f t="shared" si="41"/>
        <v>296.1976</v>
      </c>
      <c r="J69" s="11">
        <f t="shared" si="42"/>
        <v>0.27913067258846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3.00368506214483</v>
      </c>
      <c r="P69" s="11">
        <f t="shared" si="45"/>
        <v>0.838420631640397</v>
      </c>
      <c r="Q69" s="15">
        <f t="shared" si="46"/>
        <v>0.0838420631640397</v>
      </c>
      <c r="R69" s="11">
        <f t="shared" si="47"/>
        <v>0.13797</v>
      </c>
      <c r="S69" s="16">
        <f t="shared" si="48"/>
        <v>0.607683287410594</v>
      </c>
      <c r="T69" s="3">
        <v>0.01</v>
      </c>
      <c r="U69" s="17">
        <f t="shared" si="49"/>
        <v>0.00607683287410594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0.0241268328741059</v>
      </c>
      <c r="AR69" s="24">
        <f t="shared" si="55"/>
        <v>137.97</v>
      </c>
      <c r="AS69" s="1">
        <f t="shared" si="56"/>
        <v>0.1</v>
      </c>
      <c r="AT69" s="2">
        <f>$E$5/12</f>
        <v>0.691666666666667</v>
      </c>
      <c r="AU69" s="1">
        <f t="shared" si="57"/>
        <v>1542.61172925435</v>
      </c>
    </row>
    <row r="70" s="1" customFormat="1" spans="1:47">
      <c r="A70" s="6"/>
      <c r="B70" s="6"/>
      <c r="C70" s="9">
        <v>10</v>
      </c>
      <c r="D70" s="10">
        <v>16.721064516129</v>
      </c>
      <c r="E70" s="12">
        <f t="shared" si="58"/>
        <v>23.0476</v>
      </c>
      <c r="F70" s="9" t="s">
        <v>109</v>
      </c>
      <c r="G70" s="6">
        <v>11</v>
      </c>
      <c r="H70" s="11">
        <f t="shared" si="40"/>
        <v>16.721064516129</v>
      </c>
      <c r="I70" s="11">
        <f t="shared" si="41"/>
        <v>289.871064516129</v>
      </c>
      <c r="J70" s="11">
        <f t="shared" si="42"/>
        <v>0.136213562455868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2.05700120897921</v>
      </c>
      <c r="O70" s="11">
        <f t="shared" si="59"/>
        <v>1.48796322152522</v>
      </c>
      <c r="P70" s="11">
        <f t="shared" si="45"/>
        <v>0.20268077120726</v>
      </c>
      <c r="Q70" s="15">
        <f t="shared" si="46"/>
        <v>0.020268077120726</v>
      </c>
      <c r="R70" s="11">
        <f t="shared" si="47"/>
        <v>0.13797</v>
      </c>
      <c r="S70" s="16">
        <f t="shared" si="48"/>
        <v>0.146902059293513</v>
      </c>
      <c r="T70" s="3">
        <v>0.01</v>
      </c>
      <c r="U70" s="17">
        <f t="shared" si="49"/>
        <v>0.00146902059293513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0.0137690205929351</v>
      </c>
      <c r="AR70" s="24">
        <f t="shared" si="55"/>
        <v>137.97</v>
      </c>
      <c r="AS70" s="1">
        <f t="shared" si="56"/>
        <v>0.1</v>
      </c>
      <c r="AT70" s="2">
        <f>$E$5/12</f>
        <v>0.691666666666667</v>
      </c>
      <c r="AU70" s="1">
        <f t="shared" si="57"/>
        <v>880.358096640298</v>
      </c>
    </row>
    <row r="71" s="1" customFormat="1" spans="1:48">
      <c r="A71" s="6"/>
      <c r="B71" s="6"/>
      <c r="C71" s="9">
        <v>11</v>
      </c>
      <c r="D71" s="10">
        <v>11.9393666666667</v>
      </c>
      <c r="E71" s="12">
        <f t="shared" si="58"/>
        <v>16.721064516129</v>
      </c>
      <c r="F71" s="9" t="s">
        <v>111</v>
      </c>
      <c r="G71" s="6">
        <v>12</v>
      </c>
      <c r="H71" s="11">
        <f t="shared" si="40"/>
        <v>11.9393666666667</v>
      </c>
      <c r="I71" s="11">
        <f t="shared" si="41"/>
        <v>285.089366666667</v>
      </c>
      <c r="J71" s="11">
        <f t="shared" si="42"/>
        <v>0.0775428150090316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2.66498245031796</v>
      </c>
      <c r="P71" s="11">
        <f t="shared" si="45"/>
        <v>0.206650241147321</v>
      </c>
      <c r="Q71" s="15">
        <f t="shared" si="46"/>
        <v>0.0206650241147321</v>
      </c>
      <c r="R71" s="11">
        <f t="shared" si="47"/>
        <v>0.13797</v>
      </c>
      <c r="S71" s="16">
        <f t="shared" si="48"/>
        <v>0.149779112232602</v>
      </c>
      <c r="T71" s="3">
        <v>0.01</v>
      </c>
      <c r="U71" s="17">
        <f t="shared" si="49"/>
        <v>0.00149779112232602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0.013797791122326</v>
      </c>
      <c r="AR71" s="24">
        <f t="shared" si="55"/>
        <v>137.97</v>
      </c>
      <c r="AS71" s="1">
        <f t="shared" si="56"/>
        <v>0.1</v>
      </c>
      <c r="AT71" s="2">
        <f>$E$5/12</f>
        <v>0.691666666666667</v>
      </c>
      <c r="AU71" s="1">
        <f t="shared" si="57"/>
        <v>882.197615168355</v>
      </c>
      <c r="AV71" s="1">
        <f>SUM(AU60:AU71)</f>
        <v>16149.5850226824</v>
      </c>
    </row>
    <row r="72" s="1" customFormat="1" spans="1:46">
      <c r="A72" s="6"/>
      <c r="B72" s="6"/>
      <c r="C72" s="9">
        <v>12</v>
      </c>
      <c r="D72" s="10">
        <v>4.01774193548387</v>
      </c>
      <c r="E72" s="12">
        <f t="shared" si="58"/>
        <v>11.9393666666667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6.17</v>
      </c>
      <c r="E76" s="9"/>
      <c r="F76" s="9"/>
      <c r="G76" s="6">
        <v>1</v>
      </c>
      <c r="H76" s="11">
        <f t="shared" ref="H76:H87" si="60">E77</f>
        <v>6.17</v>
      </c>
      <c r="I76" s="11">
        <f t="shared" ref="I76:I87" si="61">H76+273.15</f>
        <v>279.32</v>
      </c>
      <c r="J76" s="11">
        <f t="shared" ref="J76:J87" si="62">EXP(($C$18*(I76-$C$16))/($C$19*I76*$C$16))</f>
        <v>0.0382976670705959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0.00299725521175123</v>
      </c>
      <c r="Q76" s="15">
        <f t="shared" ref="Q76:Q87" si="66">P76*$B$78</f>
        <v>0.00038964317752766</v>
      </c>
      <c r="R76" s="11">
        <f t="shared" ref="R76:R87" si="67">L76*$B$78</f>
        <v>0.0101740708333333</v>
      </c>
      <c r="S76" s="16">
        <f t="shared" ref="S76:S87" si="68">Q76/R76</f>
        <v>0.0382976670705961</v>
      </c>
      <c r="T76" s="3">
        <v>0.01</v>
      </c>
      <c r="U76" s="17">
        <f t="shared" ref="U76:U87" si="69">S76*T76</f>
        <v>0.000382976670705961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0.011982976670706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0.183333333333333</v>
      </c>
      <c r="AU76" s="1">
        <f t="shared" ref="AU76:AU87" si="77">AT76*10000*AS76*0.67*AR76*AQ76</f>
        <v>14.9753060977854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4.3381935483871</v>
      </c>
      <c r="E77" s="12">
        <f t="shared" ref="E77:E88" si="78">D76</f>
        <v>6.17</v>
      </c>
      <c r="F77" s="9" t="s">
        <v>109</v>
      </c>
      <c r="G77" s="6">
        <v>2</v>
      </c>
      <c r="H77" s="11">
        <f t="shared" si="60"/>
        <v>4.3381935483871</v>
      </c>
      <c r="I77" s="11">
        <f t="shared" si="61"/>
        <v>277.488193548387</v>
      </c>
      <c r="J77" s="11">
        <f t="shared" si="62"/>
        <v>0.0304252217778564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0.153526911454915</v>
      </c>
      <c r="P77" s="11">
        <f t="shared" si="65"/>
        <v>0.00467109032988512</v>
      </c>
      <c r="Q77" s="15">
        <f t="shared" si="66"/>
        <v>0.000607241742885066</v>
      </c>
      <c r="R77" s="11">
        <f t="shared" si="67"/>
        <v>0.0101740708333333</v>
      </c>
      <c r="S77" s="16">
        <f t="shared" si="68"/>
        <v>0.0596852285415155</v>
      </c>
      <c r="T77" s="3">
        <v>0.01</v>
      </c>
      <c r="U77" s="17">
        <f t="shared" si="69"/>
        <v>0.000596852285415156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0.0121968522854152</v>
      </c>
      <c r="AR77" s="24">
        <f t="shared" si="74"/>
        <v>7.82620833333333</v>
      </c>
      <c r="AS77" s="1">
        <f t="shared" si="75"/>
        <v>0.13</v>
      </c>
      <c r="AT77" s="2">
        <f t="shared" si="76"/>
        <v>0.183333333333333</v>
      </c>
      <c r="AU77" s="1">
        <f t="shared" si="77"/>
        <v>15.2425896688994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8.22210344827586</v>
      </c>
      <c r="E78" s="12">
        <f t="shared" si="78"/>
        <v>4.3381935483871</v>
      </c>
      <c r="F78" s="9" t="s">
        <v>109</v>
      </c>
      <c r="G78" s="6">
        <v>3</v>
      </c>
      <c r="H78" s="11">
        <f t="shared" si="60"/>
        <v>8.22210344827586</v>
      </c>
      <c r="I78" s="11">
        <f t="shared" si="61"/>
        <v>281.372103448276</v>
      </c>
      <c r="J78" s="11">
        <f t="shared" si="62"/>
        <v>0.0493837782676127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0.227117904458364</v>
      </c>
      <c r="P78" s="11">
        <f t="shared" si="65"/>
        <v>0.0112159402343767</v>
      </c>
      <c r="Q78" s="15">
        <f t="shared" si="66"/>
        <v>0.00145807223046897</v>
      </c>
      <c r="R78" s="11">
        <f t="shared" si="67"/>
        <v>0.0101740708333333</v>
      </c>
      <c r="S78" s="16">
        <f t="shared" si="68"/>
        <v>0.143312569211911</v>
      </c>
      <c r="T78" s="3">
        <v>0.01</v>
      </c>
      <c r="U78" s="17">
        <f t="shared" si="69"/>
        <v>0.00143312569211911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0.0130331256921191</v>
      </c>
      <c r="AR78" s="24">
        <f t="shared" si="74"/>
        <v>7.82620833333333</v>
      </c>
      <c r="AS78" s="1">
        <f t="shared" si="75"/>
        <v>0.13</v>
      </c>
      <c r="AT78" s="2">
        <f t="shared" si="76"/>
        <v>0.183333333333333</v>
      </c>
      <c r="AU78" s="1">
        <f t="shared" si="77"/>
        <v>16.2876931178149</v>
      </c>
    </row>
    <row r="79" s="1" customFormat="1" spans="1:47">
      <c r="A79" s="6"/>
      <c r="B79" s="6"/>
      <c r="C79" s="9">
        <v>3</v>
      </c>
      <c r="D79" s="10">
        <v>12.2337419354839</v>
      </c>
      <c r="E79" s="12">
        <f t="shared" si="78"/>
        <v>8.22210344827586</v>
      </c>
      <c r="F79" s="9" t="s">
        <v>109</v>
      </c>
      <c r="G79" s="6">
        <v>4</v>
      </c>
      <c r="H79" s="11">
        <f t="shared" si="60"/>
        <v>12.2337419354839</v>
      </c>
      <c r="I79" s="11">
        <f t="shared" si="61"/>
        <v>285.383741935484</v>
      </c>
      <c r="J79" s="11">
        <f t="shared" si="62"/>
        <v>0.0803233019196286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0.29416404755732</v>
      </c>
      <c r="P79" s="11">
        <f t="shared" si="65"/>
        <v>0.0236282276058466</v>
      </c>
      <c r="Q79" s="15">
        <f t="shared" si="66"/>
        <v>0.00307166958876006</v>
      </c>
      <c r="R79" s="11">
        <f t="shared" si="67"/>
        <v>0.0101740708333333</v>
      </c>
      <c r="S79" s="16">
        <f t="shared" si="68"/>
        <v>0.301911559205618</v>
      </c>
      <c r="T79" s="3">
        <v>0.01</v>
      </c>
      <c r="U79" s="17">
        <f t="shared" si="69"/>
        <v>0.00301911559205618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0.0221191155920562</v>
      </c>
      <c r="AR79" s="24">
        <f t="shared" si="74"/>
        <v>7.82620833333333</v>
      </c>
      <c r="AS79" s="1">
        <f t="shared" si="75"/>
        <v>0.13</v>
      </c>
      <c r="AT79" s="2">
        <f t="shared" si="76"/>
        <v>0.183333333333333</v>
      </c>
      <c r="AU79" s="1">
        <f t="shared" si="77"/>
        <v>27.6425912947908</v>
      </c>
    </row>
    <row r="80" s="1" customFormat="1" spans="1:47">
      <c r="A80" s="6"/>
      <c r="B80" s="6"/>
      <c r="C80" s="9">
        <v>4</v>
      </c>
      <c r="D80" s="10">
        <v>16.1399333333333</v>
      </c>
      <c r="E80" s="12">
        <f t="shared" si="78"/>
        <v>12.2337419354839</v>
      </c>
      <c r="F80" s="9" t="s">
        <v>109</v>
      </c>
      <c r="G80" s="6">
        <v>5</v>
      </c>
      <c r="H80" s="11">
        <f t="shared" si="60"/>
        <v>16.1399333333333</v>
      </c>
      <c r="I80" s="11">
        <f t="shared" si="61"/>
        <v>289.289933333333</v>
      </c>
      <c r="J80" s="11">
        <f t="shared" si="62"/>
        <v>0.127325600499063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0.2570090289539</v>
      </c>
      <c r="O80" s="11">
        <f t="shared" si="79"/>
        <v>0.0917888743309069</v>
      </c>
      <c r="P80" s="11">
        <f t="shared" si="65"/>
        <v>0.0116870735433157</v>
      </c>
      <c r="Q80" s="15">
        <f t="shared" si="66"/>
        <v>0.00151931956063105</v>
      </c>
      <c r="R80" s="11">
        <f t="shared" si="67"/>
        <v>0.0101740708333333</v>
      </c>
      <c r="S80" s="16">
        <f t="shared" si="68"/>
        <v>0.149332512572382</v>
      </c>
      <c r="T80" s="3">
        <v>0.01</v>
      </c>
      <c r="U80" s="17">
        <f t="shared" si="69"/>
        <v>0.00149332512572382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0.0205933251257238</v>
      </c>
      <c r="AR80" s="24">
        <f t="shared" si="74"/>
        <v>7.82620833333333</v>
      </c>
      <c r="AS80" s="1">
        <f t="shared" si="75"/>
        <v>0.13</v>
      </c>
      <c r="AT80" s="2">
        <f t="shared" si="76"/>
        <v>0.183333333333333</v>
      </c>
      <c r="AU80" s="1">
        <f t="shared" si="77"/>
        <v>25.735788010239</v>
      </c>
    </row>
    <row r="81" s="1" customFormat="1" spans="1:47">
      <c r="A81" s="6"/>
      <c r="B81" s="6"/>
      <c r="C81" s="9">
        <v>5</v>
      </c>
      <c r="D81" s="10">
        <v>23.3027419354839</v>
      </c>
      <c r="E81" s="12">
        <f t="shared" si="78"/>
        <v>16.1399333333333</v>
      </c>
      <c r="F81" s="9" t="s">
        <v>111</v>
      </c>
      <c r="G81" s="6">
        <v>6</v>
      </c>
      <c r="H81" s="11">
        <f t="shared" si="60"/>
        <v>23.3027419354839</v>
      </c>
      <c r="I81" s="11">
        <f t="shared" si="61"/>
        <v>296.452741935484</v>
      </c>
      <c r="J81" s="11">
        <f t="shared" si="62"/>
        <v>0.287140554921942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0.158363884120924</v>
      </c>
      <c r="P81" s="11">
        <f t="shared" si="65"/>
        <v>0.0454726935660764</v>
      </c>
      <c r="Q81" s="15">
        <f t="shared" si="66"/>
        <v>0.00591145016358993</v>
      </c>
      <c r="R81" s="11">
        <f t="shared" si="67"/>
        <v>0.0101740708333333</v>
      </c>
      <c r="S81" s="16">
        <f t="shared" si="68"/>
        <v>0.581030961984484</v>
      </c>
      <c r="T81" s="3">
        <v>0.01</v>
      </c>
      <c r="U81" s="17">
        <f t="shared" si="69"/>
        <v>0.00581030961984484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0.0249103096198448</v>
      </c>
      <c r="AR81" s="24">
        <f t="shared" si="74"/>
        <v>7.82620833333333</v>
      </c>
      <c r="AS81" s="1">
        <f t="shared" si="75"/>
        <v>0.13</v>
      </c>
      <c r="AT81" s="2">
        <f t="shared" si="76"/>
        <v>0.183333333333333</v>
      </c>
      <c r="AU81" s="1">
        <f t="shared" si="77"/>
        <v>31.1307884342069</v>
      </c>
    </row>
    <row r="82" s="1" customFormat="1" spans="1:47">
      <c r="A82" s="6"/>
      <c r="B82" s="6"/>
      <c r="C82" s="9">
        <v>6</v>
      </c>
      <c r="D82" s="10">
        <v>25.9216666666667</v>
      </c>
      <c r="E82" s="12">
        <f t="shared" si="78"/>
        <v>23.3027419354839</v>
      </c>
      <c r="F82" s="9" t="s">
        <v>109</v>
      </c>
      <c r="G82" s="6">
        <v>7</v>
      </c>
      <c r="H82" s="11">
        <f t="shared" si="60"/>
        <v>25.9216666666667</v>
      </c>
      <c r="I82" s="11">
        <f t="shared" si="61"/>
        <v>299.071666666667</v>
      </c>
      <c r="J82" s="11">
        <f t="shared" si="62"/>
        <v>0.382827509492623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0.191153273888181</v>
      </c>
      <c r="P82" s="11">
        <f t="shared" si="65"/>
        <v>0.0731787317739738</v>
      </c>
      <c r="Q82" s="15">
        <f t="shared" si="66"/>
        <v>0.0095132351306166</v>
      </c>
      <c r="R82" s="11">
        <f t="shared" si="67"/>
        <v>0.0101740708333333</v>
      </c>
      <c r="S82" s="16">
        <f t="shared" si="68"/>
        <v>0.935047070780006</v>
      </c>
      <c r="T82" s="3">
        <v>0.01</v>
      </c>
      <c r="U82" s="17">
        <f t="shared" si="69"/>
        <v>0.00935047070780006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0.0342504707078001</v>
      </c>
      <c r="AR82" s="24">
        <f t="shared" si="74"/>
        <v>7.82620833333333</v>
      </c>
      <c r="AS82" s="1">
        <f t="shared" si="75"/>
        <v>0.13</v>
      </c>
      <c r="AT82" s="2">
        <f t="shared" si="76"/>
        <v>0.183333333333333</v>
      </c>
      <c r="AU82" s="1">
        <f t="shared" si="77"/>
        <v>42.8033281660658</v>
      </c>
    </row>
    <row r="83" s="1" customFormat="1" spans="1:47">
      <c r="A83" s="6"/>
      <c r="B83" s="6"/>
      <c r="C83" s="9">
        <v>7</v>
      </c>
      <c r="D83" s="10">
        <v>25.6558709677419</v>
      </c>
      <c r="E83" s="12">
        <f t="shared" si="78"/>
        <v>25.9216666666667</v>
      </c>
      <c r="F83" s="9" t="s">
        <v>109</v>
      </c>
      <c r="G83" s="6">
        <v>8</v>
      </c>
      <c r="H83" s="11">
        <f t="shared" si="60"/>
        <v>25.6558709677419</v>
      </c>
      <c r="I83" s="11">
        <f t="shared" si="61"/>
        <v>298.805870967742</v>
      </c>
      <c r="J83" s="11">
        <f t="shared" si="62"/>
        <v>0.371899802651133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0.196236625447541</v>
      </c>
      <c r="P83" s="11">
        <f t="shared" si="65"/>
        <v>0.0729803622768648</v>
      </c>
      <c r="Q83" s="15">
        <f t="shared" si="66"/>
        <v>0.00948744709599243</v>
      </c>
      <c r="R83" s="11">
        <f t="shared" si="67"/>
        <v>0.0101740708333333</v>
      </c>
      <c r="S83" s="16">
        <f t="shared" si="68"/>
        <v>0.932512388739099</v>
      </c>
      <c r="T83" s="3">
        <v>0.01</v>
      </c>
      <c r="U83" s="17">
        <f t="shared" si="69"/>
        <v>0.00932512388739099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0.034225123887391</v>
      </c>
      <c r="AR83" s="24">
        <f t="shared" si="74"/>
        <v>7.82620833333333</v>
      </c>
      <c r="AS83" s="1">
        <f t="shared" si="75"/>
        <v>0.13</v>
      </c>
      <c r="AT83" s="2">
        <f t="shared" si="76"/>
        <v>0.183333333333333</v>
      </c>
      <c r="AU83" s="1">
        <f t="shared" si="77"/>
        <v>42.7716518635357</v>
      </c>
    </row>
    <row r="84" s="1" customFormat="1" spans="1:47">
      <c r="A84" s="6"/>
      <c r="B84" s="6"/>
      <c r="C84" s="9">
        <v>8</v>
      </c>
      <c r="D84" s="10">
        <v>29.1651612903226</v>
      </c>
      <c r="E84" s="12">
        <f t="shared" si="78"/>
        <v>25.6558709677419</v>
      </c>
      <c r="F84" s="9" t="s">
        <v>109</v>
      </c>
      <c r="G84" s="6">
        <v>9</v>
      </c>
      <c r="H84" s="11">
        <f t="shared" si="60"/>
        <v>29.1651612903226</v>
      </c>
      <c r="I84" s="11">
        <f t="shared" si="61"/>
        <v>302.315161290323</v>
      </c>
      <c r="J84" s="11">
        <f t="shared" si="62"/>
        <v>0.542875835625711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0.201518346504009</v>
      </c>
      <c r="P84" s="11">
        <f t="shared" si="65"/>
        <v>0.109399440752276</v>
      </c>
      <c r="Q84" s="15">
        <f t="shared" si="66"/>
        <v>0.0142219272977958</v>
      </c>
      <c r="R84" s="11">
        <f t="shared" si="67"/>
        <v>0.0101740708333333</v>
      </c>
      <c r="S84" s="16">
        <f t="shared" si="68"/>
        <v>1.39786006317162</v>
      </c>
      <c r="T84" s="3">
        <v>0.01</v>
      </c>
      <c r="U84" s="17">
        <f t="shared" si="69"/>
        <v>0.0139786006317162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0.0330786006317162</v>
      </c>
      <c r="AR84" s="24">
        <f t="shared" si="74"/>
        <v>7.82620833333333</v>
      </c>
      <c r="AS84" s="1">
        <f t="shared" si="75"/>
        <v>0.13</v>
      </c>
      <c r="AT84" s="2">
        <f t="shared" si="76"/>
        <v>0.183333333333333</v>
      </c>
      <c r="AU84" s="1">
        <f t="shared" si="77"/>
        <v>41.3388245140565</v>
      </c>
    </row>
    <row r="85" s="1" customFormat="1" spans="1:47">
      <c r="A85" s="6"/>
      <c r="B85" s="6"/>
      <c r="C85" s="9">
        <v>9</v>
      </c>
      <c r="D85" s="10">
        <v>23.0476</v>
      </c>
      <c r="E85" s="12">
        <f t="shared" si="78"/>
        <v>29.1651612903226</v>
      </c>
      <c r="F85" s="9" t="s">
        <v>109</v>
      </c>
      <c r="G85" s="6">
        <v>10</v>
      </c>
      <c r="H85" s="11">
        <f t="shared" si="60"/>
        <v>23.0476</v>
      </c>
      <c r="I85" s="11">
        <f t="shared" si="61"/>
        <v>296.1976</v>
      </c>
      <c r="J85" s="11">
        <f t="shared" si="62"/>
        <v>0.27913067258846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0.170380989085067</v>
      </c>
      <c r="P85" s="11">
        <f t="shared" si="65"/>
        <v>0.0475585600796018</v>
      </c>
      <c r="Q85" s="15">
        <f t="shared" si="66"/>
        <v>0.00618261281034824</v>
      </c>
      <c r="R85" s="11">
        <f t="shared" si="67"/>
        <v>0.0101740708333333</v>
      </c>
      <c r="S85" s="16">
        <f t="shared" si="68"/>
        <v>0.607683287410596</v>
      </c>
      <c r="T85" s="3">
        <v>0.01</v>
      </c>
      <c r="U85" s="17">
        <f t="shared" si="69"/>
        <v>0.00607683287410596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0.025176832874106</v>
      </c>
      <c r="AR85" s="24">
        <f t="shared" si="74"/>
        <v>7.82620833333333</v>
      </c>
      <c r="AS85" s="1">
        <f t="shared" si="75"/>
        <v>0.13</v>
      </c>
      <c r="AT85" s="2">
        <f t="shared" si="76"/>
        <v>0.183333333333333</v>
      </c>
      <c r="AU85" s="1">
        <f t="shared" si="77"/>
        <v>31.463866551975</v>
      </c>
    </row>
    <row r="86" s="1" customFormat="1" spans="1:47">
      <c r="A86" s="6"/>
      <c r="B86" s="6"/>
      <c r="C86" s="9">
        <v>10</v>
      </c>
      <c r="D86" s="10">
        <v>16.721064516129</v>
      </c>
      <c r="E86" s="12">
        <f t="shared" si="78"/>
        <v>23.0476</v>
      </c>
      <c r="F86" s="9" t="s">
        <v>109</v>
      </c>
      <c r="G86" s="6">
        <v>11</v>
      </c>
      <c r="H86" s="11">
        <f t="shared" si="60"/>
        <v>16.721064516129</v>
      </c>
      <c r="I86" s="11">
        <f t="shared" si="61"/>
        <v>289.871064516129</v>
      </c>
      <c r="J86" s="11">
        <f t="shared" si="62"/>
        <v>0.136213562455868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0.116681307555192</v>
      </c>
      <c r="O86" s="11">
        <f t="shared" si="79"/>
        <v>0.0844032047836065</v>
      </c>
      <c r="P86" s="11">
        <f t="shared" si="65"/>
        <v>0.0114968612062672</v>
      </c>
      <c r="Q86" s="15">
        <f t="shared" si="66"/>
        <v>0.00149459195681473</v>
      </c>
      <c r="R86" s="11">
        <f t="shared" si="67"/>
        <v>0.0101740708333333</v>
      </c>
      <c r="S86" s="16">
        <f t="shared" si="68"/>
        <v>0.146902059293513</v>
      </c>
      <c r="T86" s="3">
        <v>0.01</v>
      </c>
      <c r="U86" s="17">
        <f t="shared" si="69"/>
        <v>0.00146902059293513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0.0130690205929351</v>
      </c>
      <c r="AR86" s="24">
        <f t="shared" si="74"/>
        <v>7.82620833333333</v>
      </c>
      <c r="AS86" s="1">
        <f t="shared" si="75"/>
        <v>0.13</v>
      </c>
      <c r="AT86" s="2">
        <f t="shared" si="76"/>
        <v>0.183333333333333</v>
      </c>
      <c r="AU86" s="1">
        <f t="shared" si="77"/>
        <v>16.3325515150097</v>
      </c>
    </row>
    <row r="87" s="1" customFormat="1" spans="1:48">
      <c r="A87" s="6"/>
      <c r="B87" s="6"/>
      <c r="C87" s="9">
        <v>11</v>
      </c>
      <c r="D87" s="10">
        <v>11.9393666666667</v>
      </c>
      <c r="E87" s="12">
        <f t="shared" si="78"/>
        <v>16.721064516129</v>
      </c>
      <c r="F87" s="9" t="s">
        <v>111</v>
      </c>
      <c r="G87" s="6">
        <v>12</v>
      </c>
      <c r="H87" s="11">
        <f t="shared" si="60"/>
        <v>11.9393666666667</v>
      </c>
      <c r="I87" s="11">
        <f t="shared" si="61"/>
        <v>285.089366666667</v>
      </c>
      <c r="J87" s="11">
        <f t="shared" si="62"/>
        <v>0.0775428150090316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0.151168426910673</v>
      </c>
      <c r="P87" s="11">
        <f t="shared" si="65"/>
        <v>0.0117220253631406</v>
      </c>
      <c r="Q87" s="15">
        <f t="shared" si="66"/>
        <v>0.00152386329720828</v>
      </c>
      <c r="R87" s="11">
        <f t="shared" si="67"/>
        <v>0.0101740708333333</v>
      </c>
      <c r="S87" s="16">
        <f t="shared" si="68"/>
        <v>0.149779112232603</v>
      </c>
      <c r="T87" s="3">
        <v>0.01</v>
      </c>
      <c r="U87" s="17">
        <f t="shared" si="69"/>
        <v>0.00149779112232603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0.013097791122326</v>
      </c>
      <c r="AR87" s="24">
        <f t="shared" si="74"/>
        <v>7.82620833333333</v>
      </c>
      <c r="AS87" s="1">
        <f t="shared" si="75"/>
        <v>0.13</v>
      </c>
      <c r="AT87" s="2">
        <f t="shared" si="76"/>
        <v>0.183333333333333</v>
      </c>
      <c r="AU87" s="1">
        <f t="shared" si="77"/>
        <v>16.3685064781264</v>
      </c>
      <c r="AV87" s="1">
        <f>SUM(AU76:AU87)</f>
        <v>322.093485712505</v>
      </c>
    </row>
    <row r="88" s="1" customFormat="1" spans="1:46">
      <c r="A88" s="6"/>
      <c r="B88" s="6"/>
      <c r="C88" s="9">
        <v>12</v>
      </c>
      <c r="D88" s="10">
        <v>4.01774193548387</v>
      </c>
      <c r="E88" s="12">
        <f t="shared" si="78"/>
        <v>11.9393666666667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6.17</v>
      </c>
      <c r="E91" s="9"/>
      <c r="F91" s="9"/>
      <c r="G91" s="6">
        <v>1</v>
      </c>
      <c r="H91" s="11">
        <f t="shared" ref="H91:H102" si="80">E92</f>
        <v>6.17</v>
      </c>
      <c r="I91" s="11">
        <f t="shared" ref="I91:I102" si="81">H91+273.15</f>
        <v>279.32</v>
      </c>
      <c r="J91" s="11">
        <f t="shared" ref="J91:J102" si="82">EXP(($C$18*(I91-$C$16))/($C$19*I91*$C$16))</f>
        <v>0.0382976670705959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0.00290755888399964</v>
      </c>
      <c r="Q91" s="15">
        <f t="shared" ref="Q91:Q102" si="86">P91*$B$93</f>
        <v>0.000523360599119936</v>
      </c>
      <c r="R91" s="11">
        <f t="shared" ref="R91:R102" si="87">L91*$B$93</f>
        <v>0.0136656</v>
      </c>
      <c r="S91" s="16">
        <f t="shared" ref="S91:S102" si="88">Q91/R91</f>
        <v>0.0382976670705959</v>
      </c>
      <c r="T91" s="3">
        <v>0.01</v>
      </c>
      <c r="U91" s="17">
        <f t="shared" ref="U91:U102" si="89">S91*T91</f>
        <v>0.000382976670705959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0.015182976670706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127.358333333333</v>
      </c>
      <c r="AU91" s="1">
        <f t="shared" ref="AU91:AU102" si="96">AT91*10000*AS91*0.67*AR91*AQ91</f>
        <v>17704.6684800029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4.3381935483871</v>
      </c>
      <c r="E92" s="12">
        <f t="shared" ref="E92:E103" si="97">D91</f>
        <v>6.17</v>
      </c>
      <c r="F92" s="9" t="s">
        <v>109</v>
      </c>
      <c r="G92" s="6">
        <v>2</v>
      </c>
      <c r="H92" s="11">
        <f t="shared" si="80"/>
        <v>4.3381935483871</v>
      </c>
      <c r="I92" s="11">
        <f t="shared" si="81"/>
        <v>277.488193548387</v>
      </c>
      <c r="J92" s="11">
        <f t="shared" si="82"/>
        <v>0.0304252217778564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0.148932441116</v>
      </c>
      <c r="P92" s="11">
        <f t="shared" si="85"/>
        <v>0.00453130255087185</v>
      </c>
      <c r="Q92" s="15">
        <f t="shared" si="86"/>
        <v>0.000815634459156933</v>
      </c>
      <c r="R92" s="11">
        <f t="shared" si="87"/>
        <v>0.0136656</v>
      </c>
      <c r="S92" s="16">
        <f t="shared" si="88"/>
        <v>0.0596852285415154</v>
      </c>
      <c r="T92" s="3">
        <v>0.01</v>
      </c>
      <c r="U92" s="17">
        <f t="shared" si="89"/>
        <v>0.000596852285415154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0.0153968522854152</v>
      </c>
      <c r="AR92" s="24">
        <f t="shared" si="93"/>
        <v>7.592</v>
      </c>
      <c r="AS92" s="1">
        <f t="shared" si="94"/>
        <v>0.18</v>
      </c>
      <c r="AT92" s="2">
        <f t="shared" si="95"/>
        <v>127.358333333333</v>
      </c>
      <c r="AU92" s="1">
        <f t="shared" si="96"/>
        <v>17954.066008334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8.22210344827586</v>
      </c>
      <c r="E93" s="12">
        <f t="shared" si="97"/>
        <v>4.3381935483871</v>
      </c>
      <c r="F93" s="9" t="s">
        <v>109</v>
      </c>
      <c r="G93" s="6">
        <v>3</v>
      </c>
      <c r="H93" s="11">
        <f t="shared" si="80"/>
        <v>8.22210344827586</v>
      </c>
      <c r="I93" s="11">
        <f t="shared" si="81"/>
        <v>281.372103448276</v>
      </c>
      <c r="J93" s="11">
        <f t="shared" si="82"/>
        <v>0.0493837782676127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0.220321138565128</v>
      </c>
      <c r="P93" s="11">
        <f t="shared" si="85"/>
        <v>0.0108802902545683</v>
      </c>
      <c r="Q93" s="15">
        <f t="shared" si="86"/>
        <v>0.00195845224582229</v>
      </c>
      <c r="R93" s="11">
        <f t="shared" si="87"/>
        <v>0.0136656</v>
      </c>
      <c r="S93" s="16">
        <f t="shared" si="88"/>
        <v>0.143312569211911</v>
      </c>
      <c r="T93" s="3">
        <v>0.01</v>
      </c>
      <c r="U93" s="17">
        <f t="shared" si="89"/>
        <v>0.00143312569211911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0.0162331256921191</v>
      </c>
      <c r="AR93" s="24">
        <f t="shared" si="93"/>
        <v>7.592</v>
      </c>
      <c r="AS93" s="1">
        <f t="shared" si="94"/>
        <v>0.18</v>
      </c>
      <c r="AT93" s="2">
        <f t="shared" si="95"/>
        <v>127.358333333333</v>
      </c>
      <c r="AU93" s="1">
        <f t="shared" si="96"/>
        <v>18929.2333780437</v>
      </c>
    </row>
    <row r="94" s="1" customFormat="1" spans="1:47">
      <c r="A94" s="6"/>
      <c r="B94" s="6"/>
      <c r="C94" s="9">
        <v>3</v>
      </c>
      <c r="D94" s="10">
        <v>12.2337419354839</v>
      </c>
      <c r="E94" s="12">
        <f t="shared" si="97"/>
        <v>8.22210344827586</v>
      </c>
      <c r="F94" s="9" t="s">
        <v>109</v>
      </c>
      <c r="G94" s="6">
        <v>4</v>
      </c>
      <c r="H94" s="11">
        <f t="shared" si="80"/>
        <v>12.2337419354839</v>
      </c>
      <c r="I94" s="11">
        <f t="shared" si="81"/>
        <v>285.383741935484</v>
      </c>
      <c r="J94" s="11">
        <f t="shared" si="82"/>
        <v>0.0803233019196286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0.28536084831056</v>
      </c>
      <c r="P94" s="11">
        <f t="shared" si="85"/>
        <v>0.0229211255748905</v>
      </c>
      <c r="Q94" s="15">
        <f t="shared" si="86"/>
        <v>0.00412580260348028</v>
      </c>
      <c r="R94" s="11">
        <f t="shared" si="87"/>
        <v>0.0136656</v>
      </c>
      <c r="S94" s="16">
        <f t="shared" si="88"/>
        <v>0.301911559205617</v>
      </c>
      <c r="T94" s="3">
        <v>0.01</v>
      </c>
      <c r="U94" s="17">
        <f t="shared" si="89"/>
        <v>0.00301911559205617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0.0301191155920562</v>
      </c>
      <c r="AR94" s="24">
        <f t="shared" si="93"/>
        <v>7.592</v>
      </c>
      <c r="AS94" s="1">
        <f t="shared" si="94"/>
        <v>0.18</v>
      </c>
      <c r="AT94" s="2">
        <f t="shared" si="95"/>
        <v>127.358333333333</v>
      </c>
      <c r="AU94" s="1">
        <f t="shared" si="96"/>
        <v>35121.5027219986</v>
      </c>
    </row>
    <row r="95" s="1" customFormat="1" spans="1:47">
      <c r="A95" s="6"/>
      <c r="B95" s="6"/>
      <c r="C95" s="9">
        <v>4</v>
      </c>
      <c r="D95" s="10">
        <v>16.1399333333333</v>
      </c>
      <c r="E95" s="12">
        <f t="shared" si="97"/>
        <v>12.2337419354839</v>
      </c>
      <c r="F95" s="9" t="s">
        <v>109</v>
      </c>
      <c r="G95" s="6">
        <v>5</v>
      </c>
      <c r="H95" s="11">
        <f t="shared" si="80"/>
        <v>16.1399333333333</v>
      </c>
      <c r="I95" s="11">
        <f t="shared" si="81"/>
        <v>289.289933333333</v>
      </c>
      <c r="J95" s="11">
        <f t="shared" si="82"/>
        <v>0.127325600499063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0.249317736598886</v>
      </c>
      <c r="O95" s="11">
        <f t="shared" si="98"/>
        <v>0.0890419861367835</v>
      </c>
      <c r="P95" s="11">
        <f t="shared" si="85"/>
        <v>0.0113373243544952</v>
      </c>
      <c r="Q95" s="15">
        <f t="shared" si="86"/>
        <v>0.00204071838380913</v>
      </c>
      <c r="R95" s="11">
        <f t="shared" si="87"/>
        <v>0.0136656</v>
      </c>
      <c r="S95" s="16">
        <f t="shared" si="88"/>
        <v>0.149332512572381</v>
      </c>
      <c r="T95" s="3">
        <v>0.01</v>
      </c>
      <c r="U95" s="17">
        <f t="shared" si="89"/>
        <v>0.00149332512572381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0.0285933251257238</v>
      </c>
      <c r="AR95" s="24">
        <f t="shared" si="93"/>
        <v>7.592</v>
      </c>
      <c r="AS95" s="1">
        <f t="shared" si="94"/>
        <v>0.18</v>
      </c>
      <c r="AT95" s="2">
        <f t="shared" si="95"/>
        <v>127.358333333333</v>
      </c>
      <c r="AU95" s="1">
        <f t="shared" si="96"/>
        <v>33342.298619783</v>
      </c>
    </row>
    <row r="96" s="1" customFormat="1" spans="1:47">
      <c r="A96" s="6"/>
      <c r="B96" s="6"/>
      <c r="C96" s="9">
        <v>5</v>
      </c>
      <c r="D96" s="10">
        <v>23.3027419354839</v>
      </c>
      <c r="E96" s="12">
        <f t="shared" si="97"/>
        <v>16.1399333333333</v>
      </c>
      <c r="F96" s="9" t="s">
        <v>111</v>
      </c>
      <c r="G96" s="6">
        <v>6</v>
      </c>
      <c r="H96" s="11">
        <f t="shared" si="80"/>
        <v>23.3027419354839</v>
      </c>
      <c r="I96" s="11">
        <f t="shared" si="81"/>
        <v>296.452741935484</v>
      </c>
      <c r="J96" s="11">
        <f t="shared" si="82"/>
        <v>0.287140554921942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0.153624661782288</v>
      </c>
      <c r="P96" s="11">
        <f t="shared" si="85"/>
        <v>0.0441118706338619</v>
      </c>
      <c r="Q96" s="15">
        <f t="shared" si="86"/>
        <v>0.00794013671409515</v>
      </c>
      <c r="R96" s="11">
        <f t="shared" si="87"/>
        <v>0.0136656</v>
      </c>
      <c r="S96" s="16">
        <f t="shared" si="88"/>
        <v>0.581030961984483</v>
      </c>
      <c r="T96" s="3">
        <v>0.01</v>
      </c>
      <c r="U96" s="17">
        <f t="shared" si="89"/>
        <v>0.00581030961984483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0.0329103096198448</v>
      </c>
      <c r="AR96" s="24">
        <f t="shared" si="93"/>
        <v>7.592</v>
      </c>
      <c r="AS96" s="1">
        <f t="shared" si="94"/>
        <v>0.18</v>
      </c>
      <c r="AT96" s="2">
        <f t="shared" si="95"/>
        <v>127.358333333333</v>
      </c>
      <c r="AU96" s="1">
        <f t="shared" si="96"/>
        <v>38376.277197198</v>
      </c>
    </row>
    <row r="97" s="1" customFormat="1" spans="1:47">
      <c r="A97" s="6"/>
      <c r="B97" s="6"/>
      <c r="C97" s="9">
        <v>6</v>
      </c>
      <c r="D97" s="10">
        <v>25.9216666666667</v>
      </c>
      <c r="E97" s="12">
        <f t="shared" si="97"/>
        <v>23.3027419354839</v>
      </c>
      <c r="F97" s="9" t="s">
        <v>109</v>
      </c>
      <c r="G97" s="6">
        <v>7</v>
      </c>
      <c r="H97" s="11">
        <f t="shared" si="80"/>
        <v>25.9216666666667</v>
      </c>
      <c r="I97" s="11">
        <f t="shared" si="81"/>
        <v>299.071666666667</v>
      </c>
      <c r="J97" s="11">
        <f t="shared" si="82"/>
        <v>0.382827509492623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0.185432791148426</v>
      </c>
      <c r="P97" s="11">
        <f t="shared" si="85"/>
        <v>0.0709887736136178</v>
      </c>
      <c r="Q97" s="15">
        <f t="shared" si="86"/>
        <v>0.0127779792504512</v>
      </c>
      <c r="R97" s="11">
        <f t="shared" si="87"/>
        <v>0.0136656</v>
      </c>
      <c r="S97" s="16">
        <f t="shared" si="88"/>
        <v>0.935047070780003</v>
      </c>
      <c r="T97" s="3">
        <v>0.01</v>
      </c>
      <c r="U97" s="17">
        <f t="shared" si="89"/>
        <v>0.00935047070780003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0.0438504707078</v>
      </c>
      <c r="AR97" s="24">
        <f t="shared" si="93"/>
        <v>7.592</v>
      </c>
      <c r="AS97" s="1">
        <f t="shared" si="94"/>
        <v>0.18</v>
      </c>
      <c r="AT97" s="2">
        <f t="shared" si="95"/>
        <v>127.358333333333</v>
      </c>
      <c r="AU97" s="1">
        <f t="shared" si="96"/>
        <v>51133.4544873261</v>
      </c>
    </row>
    <row r="98" s="1" customFormat="1" spans="1:47">
      <c r="A98" s="6"/>
      <c r="B98" s="6"/>
      <c r="C98" s="9">
        <v>7</v>
      </c>
      <c r="D98" s="10">
        <v>25.6558709677419</v>
      </c>
      <c r="E98" s="12">
        <f t="shared" si="97"/>
        <v>25.9216666666667</v>
      </c>
      <c r="F98" s="9" t="s">
        <v>109</v>
      </c>
      <c r="G98" s="6">
        <v>8</v>
      </c>
      <c r="H98" s="11">
        <f t="shared" si="80"/>
        <v>25.6558709677419</v>
      </c>
      <c r="I98" s="11">
        <f t="shared" si="81"/>
        <v>298.805870967742</v>
      </c>
      <c r="J98" s="11">
        <f t="shared" si="82"/>
        <v>0.371899802651133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0.190364017534809</v>
      </c>
      <c r="P98" s="11">
        <f t="shared" si="85"/>
        <v>0.0707963405530722</v>
      </c>
      <c r="Q98" s="15">
        <f t="shared" si="86"/>
        <v>0.012743341299553</v>
      </c>
      <c r="R98" s="11">
        <f t="shared" si="87"/>
        <v>0.0136656</v>
      </c>
      <c r="S98" s="16">
        <f t="shared" si="88"/>
        <v>0.932512388739096</v>
      </c>
      <c r="T98" s="3">
        <v>0.01</v>
      </c>
      <c r="U98" s="17">
        <f t="shared" si="89"/>
        <v>0.00932512388739096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0.043825123887391</v>
      </c>
      <c r="AR98" s="24">
        <f t="shared" si="93"/>
        <v>7.592</v>
      </c>
      <c r="AS98" s="1">
        <f t="shared" si="94"/>
        <v>0.18</v>
      </c>
      <c r="AT98" s="2">
        <f t="shared" si="95"/>
        <v>127.358333333333</v>
      </c>
      <c r="AU98" s="1">
        <f t="shared" si="96"/>
        <v>51103.8978949596</v>
      </c>
    </row>
    <row r="99" s="1" customFormat="1" spans="1:47">
      <c r="A99" s="6"/>
      <c r="B99" s="6"/>
      <c r="C99" s="9">
        <v>8</v>
      </c>
      <c r="D99" s="10">
        <v>29.1651612903226</v>
      </c>
      <c r="E99" s="12">
        <f t="shared" si="97"/>
        <v>25.6558709677419</v>
      </c>
      <c r="F99" s="9" t="s">
        <v>109</v>
      </c>
      <c r="G99" s="6">
        <v>9</v>
      </c>
      <c r="H99" s="11">
        <f t="shared" si="80"/>
        <v>29.1651612903226</v>
      </c>
      <c r="I99" s="11">
        <f t="shared" si="81"/>
        <v>302.315161290323</v>
      </c>
      <c r="J99" s="11">
        <f t="shared" si="82"/>
        <v>0.542875835625711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0.195487676981736</v>
      </c>
      <c r="P99" s="11">
        <f t="shared" si="85"/>
        <v>0.106125535995989</v>
      </c>
      <c r="Q99" s="15">
        <f t="shared" si="86"/>
        <v>0.019102596479278</v>
      </c>
      <c r="R99" s="11">
        <f t="shared" si="87"/>
        <v>0.0136656</v>
      </c>
      <c r="S99" s="16">
        <f t="shared" si="88"/>
        <v>1.39786006317162</v>
      </c>
      <c r="T99" s="3">
        <v>0.01</v>
      </c>
      <c r="U99" s="17">
        <f t="shared" si="89"/>
        <v>0.0139786006317162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0.0410786006317162</v>
      </c>
      <c r="AR99" s="24">
        <f t="shared" si="93"/>
        <v>7.592</v>
      </c>
      <c r="AS99" s="1">
        <f t="shared" si="94"/>
        <v>0.18</v>
      </c>
      <c r="AT99" s="2">
        <f t="shared" si="95"/>
        <v>127.358333333333</v>
      </c>
      <c r="AU99" s="1">
        <f t="shared" si="96"/>
        <v>47901.2134168783</v>
      </c>
    </row>
    <row r="100" s="1" customFormat="1" spans="1:47">
      <c r="A100" s="6"/>
      <c r="B100" s="6"/>
      <c r="C100" s="9">
        <v>9</v>
      </c>
      <c r="D100" s="10">
        <v>23.0476</v>
      </c>
      <c r="E100" s="12">
        <f t="shared" si="97"/>
        <v>29.1651612903226</v>
      </c>
      <c r="F100" s="9" t="s">
        <v>109</v>
      </c>
      <c r="G100" s="6">
        <v>10</v>
      </c>
      <c r="H100" s="11">
        <f t="shared" si="80"/>
        <v>23.0476</v>
      </c>
      <c r="I100" s="11">
        <f t="shared" si="81"/>
        <v>296.1976</v>
      </c>
      <c r="J100" s="11">
        <f t="shared" si="82"/>
        <v>0.27913067258846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0.165282140985747</v>
      </c>
      <c r="P100" s="11">
        <f t="shared" si="85"/>
        <v>0.0461353151802123</v>
      </c>
      <c r="Q100" s="15">
        <f t="shared" si="86"/>
        <v>0.00830435673243821</v>
      </c>
      <c r="R100" s="11">
        <f t="shared" si="87"/>
        <v>0.0136656</v>
      </c>
      <c r="S100" s="16">
        <f t="shared" si="88"/>
        <v>0.607683287410594</v>
      </c>
      <c r="T100" s="3">
        <v>0.01</v>
      </c>
      <c r="U100" s="17">
        <f t="shared" si="89"/>
        <v>0.00607683287410594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0.0331768328741059</v>
      </c>
      <c r="AR100" s="24">
        <f t="shared" si="93"/>
        <v>7.592</v>
      </c>
      <c r="AS100" s="1">
        <f t="shared" si="94"/>
        <v>0.18</v>
      </c>
      <c r="AT100" s="2">
        <f t="shared" si="95"/>
        <v>127.358333333333</v>
      </c>
      <c r="AU100" s="1">
        <f t="shared" si="96"/>
        <v>38687.0664423668</v>
      </c>
    </row>
    <row r="101" s="1" customFormat="1" spans="1:47">
      <c r="A101" s="6"/>
      <c r="B101" s="6"/>
      <c r="C101" s="9">
        <v>10</v>
      </c>
      <c r="D101" s="10">
        <v>16.721064516129</v>
      </c>
      <c r="E101" s="12">
        <f t="shared" si="97"/>
        <v>23.0476</v>
      </c>
      <c r="F101" s="9" t="s">
        <v>109</v>
      </c>
      <c r="G101" s="6">
        <v>11</v>
      </c>
      <c r="H101" s="11">
        <f t="shared" si="80"/>
        <v>16.721064516129</v>
      </c>
      <c r="I101" s="11">
        <f t="shared" si="81"/>
        <v>289.871064516129</v>
      </c>
      <c r="J101" s="11">
        <f t="shared" si="82"/>
        <v>0.136213562455868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0.113189484515258</v>
      </c>
      <c r="O101" s="11">
        <f t="shared" si="98"/>
        <v>0.0818773412902767</v>
      </c>
      <c r="P101" s="11">
        <f t="shared" si="85"/>
        <v>0.0111528043415635</v>
      </c>
      <c r="Q101" s="15">
        <f t="shared" si="86"/>
        <v>0.00200750478148143</v>
      </c>
      <c r="R101" s="11">
        <f t="shared" si="87"/>
        <v>0.0136656</v>
      </c>
      <c r="S101" s="16">
        <f t="shared" si="88"/>
        <v>0.146902059293513</v>
      </c>
      <c r="T101" s="3">
        <v>0.01</v>
      </c>
      <c r="U101" s="17">
        <f t="shared" si="89"/>
        <v>0.00146902059293513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0.0162690205929351</v>
      </c>
      <c r="AR101" s="24">
        <f t="shared" si="93"/>
        <v>7.592</v>
      </c>
      <c r="AS101" s="1">
        <f t="shared" si="94"/>
        <v>0.18</v>
      </c>
      <c r="AT101" s="2">
        <f t="shared" si="95"/>
        <v>127.358333333333</v>
      </c>
      <c r="AU101" s="1">
        <f t="shared" si="96"/>
        <v>18971.0899475988</v>
      </c>
    </row>
    <row r="102" s="1" customFormat="1" spans="1:48">
      <c r="A102" s="6"/>
      <c r="B102" s="6"/>
      <c r="C102" s="9">
        <v>11</v>
      </c>
      <c r="D102" s="10">
        <v>11.9393666666667</v>
      </c>
      <c r="E102" s="12">
        <f t="shared" si="97"/>
        <v>16.721064516129</v>
      </c>
      <c r="F102" s="9" t="s">
        <v>111</v>
      </c>
      <c r="G102" s="6">
        <v>12</v>
      </c>
      <c r="H102" s="11">
        <f t="shared" si="80"/>
        <v>11.9393666666667</v>
      </c>
      <c r="I102" s="11">
        <f t="shared" si="81"/>
        <v>285.089366666667</v>
      </c>
      <c r="J102" s="11">
        <f t="shared" si="82"/>
        <v>0.0775428150090316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0.146644536948713</v>
      </c>
      <c r="P102" s="11">
        <f t="shared" si="85"/>
        <v>0.0113712302006992</v>
      </c>
      <c r="Q102" s="15">
        <f t="shared" si="86"/>
        <v>0.00204682143612585</v>
      </c>
      <c r="R102" s="11">
        <f t="shared" si="87"/>
        <v>0.0136656</v>
      </c>
      <c r="S102" s="16">
        <f t="shared" si="88"/>
        <v>0.149779112232602</v>
      </c>
      <c r="T102" s="3">
        <v>0.01</v>
      </c>
      <c r="U102" s="17">
        <f t="shared" si="89"/>
        <v>0.00149779112232602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0.016297791122326</v>
      </c>
      <c r="AR102" s="24">
        <f t="shared" si="93"/>
        <v>7.592</v>
      </c>
      <c r="AS102" s="1">
        <f t="shared" si="94"/>
        <v>0.18</v>
      </c>
      <c r="AT102" s="2">
        <f t="shared" si="95"/>
        <v>127.358333333333</v>
      </c>
      <c r="AU102" s="1">
        <f t="shared" si="96"/>
        <v>19004.6388817707</v>
      </c>
      <c r="AV102" s="1">
        <f>SUM(AU91:AU102)</f>
        <v>388229.40747626</v>
      </c>
    </row>
    <row r="103" s="1" customFormat="1" spans="1:46">
      <c r="A103" s="6"/>
      <c r="B103" s="6"/>
      <c r="C103" s="9">
        <v>12</v>
      </c>
      <c r="D103" s="10">
        <v>4.01774193548387</v>
      </c>
      <c r="E103" s="12">
        <f t="shared" si="97"/>
        <v>11.9393666666667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29">
        <v>6.17</v>
      </c>
      <c r="E107" s="9"/>
      <c r="F107" s="9"/>
      <c r="G107" s="6">
        <v>1</v>
      </c>
      <c r="H107" s="11">
        <f t="shared" ref="H107:H118" si="99">E108</f>
        <v>6.17</v>
      </c>
      <c r="I107" s="11">
        <f t="shared" ref="I107:I118" si="100">H107+273.15</f>
        <v>279.32</v>
      </c>
      <c r="J107" s="11">
        <f t="shared" ref="J107:J118" si="101">EXP(($C$18*(I107-$C$16))/($C$19*I107*$C$16))</f>
        <v>0.0382976670705959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0.105804390350929</v>
      </c>
      <c r="Q107" s="15">
        <f t="shared" ref="Q107:Q118" si="105">P107*$B$109</f>
        <v>0.0306832732017695</v>
      </c>
      <c r="R107" s="11">
        <f t="shared" ref="R107:R118" si="106">L107*$B$109</f>
        <v>0.80117865</v>
      </c>
      <c r="S107" s="16">
        <f t="shared" ref="S107:S118" si="107">Q107/R107</f>
        <v>0.0382976670705959</v>
      </c>
      <c r="T107" s="3">
        <v>0.27</v>
      </c>
      <c r="U107" s="17">
        <f t="shared" ref="U107:U118" si="108">S107*T107</f>
        <v>0.0103403701090609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0.228409133912191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231.808333333333</v>
      </c>
      <c r="AF107" s="1">
        <f t="shared" ref="AF107:AF118" si="113">AE107*10000*AC107*AB107</f>
        <v>5417639.67657262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0">
        <v>4.3381935483871</v>
      </c>
      <c r="E108" s="12">
        <f t="shared" ref="E108:E119" si="114">D107</f>
        <v>6.17</v>
      </c>
      <c r="F108" s="9" t="s">
        <v>109</v>
      </c>
      <c r="G108" s="6">
        <v>2</v>
      </c>
      <c r="H108" s="11">
        <f t="shared" si="99"/>
        <v>4.3381935483871</v>
      </c>
      <c r="I108" s="11">
        <f t="shared" si="100"/>
        <v>277.488193548387</v>
      </c>
      <c r="J108" s="11">
        <f t="shared" si="101"/>
        <v>0.0304252217778564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5.41956560964907</v>
      </c>
      <c r="P108" s="11">
        <f t="shared" si="104"/>
        <v>0.164891485613216</v>
      </c>
      <c r="Q108" s="15">
        <f t="shared" si="105"/>
        <v>0.0478185308278328</v>
      </c>
      <c r="R108" s="11">
        <f t="shared" si="106"/>
        <v>0.80117865</v>
      </c>
      <c r="S108" s="16">
        <f t="shared" si="107"/>
        <v>0.0596852285415154</v>
      </c>
      <c r="T108" s="3">
        <v>0.27</v>
      </c>
      <c r="U108" s="17">
        <f t="shared" si="108"/>
        <v>0.0161150117062091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0.229531146774516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231.808333333333</v>
      </c>
      <c r="AF108" s="1">
        <f t="shared" si="113"/>
        <v>5444252.71649991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0">
        <v>8.22210344827586</v>
      </c>
      <c r="E109" s="12">
        <f t="shared" si="114"/>
        <v>4.3381935483871</v>
      </c>
      <c r="F109" s="9" t="s">
        <v>109</v>
      </c>
      <c r="G109" s="6">
        <v>3</v>
      </c>
      <c r="H109" s="11">
        <f t="shared" si="99"/>
        <v>8.22210344827586</v>
      </c>
      <c r="I109" s="11">
        <f t="shared" si="100"/>
        <v>281.372103448276</v>
      </c>
      <c r="J109" s="11">
        <f t="shared" si="101"/>
        <v>0.0493837782676127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8.01735912403585</v>
      </c>
      <c r="P109" s="11">
        <f t="shared" si="104"/>
        <v>0.395927485273209</v>
      </c>
      <c r="Q109" s="15">
        <f t="shared" si="105"/>
        <v>0.11481897072923</v>
      </c>
      <c r="R109" s="11">
        <f t="shared" si="106"/>
        <v>0.80117865</v>
      </c>
      <c r="S109" s="16">
        <f t="shared" si="107"/>
        <v>0.143312569211911</v>
      </c>
      <c r="T109" s="3">
        <v>0.27</v>
      </c>
      <c r="U109" s="17">
        <f t="shared" si="108"/>
        <v>0.038694393687216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0.233918320693426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231.808333333333</v>
      </c>
      <c r="AF109" s="1">
        <f t="shared" si="113"/>
        <v>5548312.16055107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0">
        <v>12.2337419354839</v>
      </c>
      <c r="E110" s="12">
        <f t="shared" si="114"/>
        <v>8.22210344827586</v>
      </c>
      <c r="F110" s="9" t="s">
        <v>109</v>
      </c>
      <c r="G110" s="6">
        <v>4</v>
      </c>
      <c r="H110" s="11">
        <f t="shared" si="99"/>
        <v>12.2337419354839</v>
      </c>
      <c r="I110" s="11">
        <f t="shared" si="100"/>
        <v>285.383741935484</v>
      </c>
      <c r="J110" s="11">
        <f t="shared" si="101"/>
        <v>0.0803233019196286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10.3841166387626</v>
      </c>
      <c r="P110" s="11">
        <f t="shared" si="104"/>
        <v>0.834086535943971</v>
      </c>
      <c r="Q110" s="15">
        <f t="shared" si="105"/>
        <v>0.241885095423752</v>
      </c>
      <c r="R110" s="11">
        <f t="shared" si="106"/>
        <v>0.80117865</v>
      </c>
      <c r="S110" s="16">
        <f t="shared" si="107"/>
        <v>0.301911559205617</v>
      </c>
      <c r="T110" s="3">
        <v>0.27</v>
      </c>
      <c r="U110" s="17">
        <f t="shared" si="108"/>
        <v>0.0815161209855167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0.291038582307486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231.808333333333</v>
      </c>
      <c r="AF110" s="1">
        <f t="shared" si="113"/>
        <v>6903148.50337222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0">
        <v>16.1399333333333</v>
      </c>
      <c r="E111" s="12">
        <f t="shared" si="114"/>
        <v>12.2337419354839</v>
      </c>
      <c r="F111" s="9" t="s">
        <v>109</v>
      </c>
      <c r="G111" s="6">
        <v>5</v>
      </c>
      <c r="H111" s="11">
        <f t="shared" si="99"/>
        <v>16.1399333333333</v>
      </c>
      <c r="I111" s="11">
        <f t="shared" si="100"/>
        <v>289.289933333333</v>
      </c>
      <c r="J111" s="11">
        <f t="shared" si="101"/>
        <v>0.127325600499063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9.07252859767774</v>
      </c>
      <c r="O111" s="11">
        <f t="shared" si="115"/>
        <v>3.24018650514093</v>
      </c>
      <c r="P111" s="11">
        <f t="shared" si="104"/>
        <v>0.412558692496029</v>
      </c>
      <c r="Q111" s="15">
        <f t="shared" si="105"/>
        <v>0.119642020823848</v>
      </c>
      <c r="R111" s="11">
        <f t="shared" si="106"/>
        <v>0.80117865</v>
      </c>
      <c r="S111" s="16">
        <f t="shared" si="107"/>
        <v>0.149332512572381</v>
      </c>
      <c r="T111" s="3">
        <v>0.27</v>
      </c>
      <c r="U111" s="17">
        <f t="shared" si="108"/>
        <v>0.0403197783945429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0.28303413294206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231.808333333333</v>
      </c>
      <c r="AF111" s="1">
        <f t="shared" si="113"/>
        <v>6713290.84869576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0">
        <v>23.3027419354839</v>
      </c>
      <c r="E112" s="12">
        <f t="shared" si="114"/>
        <v>16.1399333333333</v>
      </c>
      <c r="F112" s="9" t="s">
        <v>111</v>
      </c>
      <c r="G112" s="6">
        <v>6</v>
      </c>
      <c r="H112" s="11">
        <f t="shared" si="99"/>
        <v>23.3027419354839</v>
      </c>
      <c r="I112" s="11">
        <f t="shared" si="100"/>
        <v>296.452741935484</v>
      </c>
      <c r="J112" s="11">
        <f t="shared" si="101"/>
        <v>0.287140554921942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5.5903128126449</v>
      </c>
      <c r="P112" s="11">
        <f t="shared" si="104"/>
        <v>1.6052055232101</v>
      </c>
      <c r="Q112" s="15">
        <f t="shared" si="105"/>
        <v>0.465509601730929</v>
      </c>
      <c r="R112" s="11">
        <f t="shared" si="106"/>
        <v>0.80117865</v>
      </c>
      <c r="S112" s="16">
        <f t="shared" si="107"/>
        <v>0.581030961984483</v>
      </c>
      <c r="T112" s="3">
        <v>0.27</v>
      </c>
      <c r="U112" s="17">
        <f t="shared" si="108"/>
        <v>0.15687835973581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0.320881465296668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231.808333333333</v>
      </c>
      <c r="AF112" s="1">
        <f t="shared" si="113"/>
        <v>7610992.29305036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0">
        <v>25.9216666666667</v>
      </c>
      <c r="E113" s="12">
        <f t="shared" si="114"/>
        <v>23.3027419354839</v>
      </c>
      <c r="F113" s="9" t="s">
        <v>109</v>
      </c>
      <c r="G113" s="6">
        <v>7</v>
      </c>
      <c r="H113" s="11">
        <f t="shared" si="99"/>
        <v>25.9216666666667</v>
      </c>
      <c r="I113" s="11">
        <f t="shared" si="100"/>
        <v>299.071666666667</v>
      </c>
      <c r="J113" s="11">
        <f t="shared" si="101"/>
        <v>0.382827509492623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6.7477922894348</v>
      </c>
      <c r="P113" s="11">
        <f t="shared" si="104"/>
        <v>2.58324051673785</v>
      </c>
      <c r="Q113" s="15">
        <f t="shared" si="105"/>
        <v>0.749139749853977</v>
      </c>
      <c r="R113" s="11">
        <f t="shared" si="106"/>
        <v>0.80117865</v>
      </c>
      <c r="S113" s="16">
        <f t="shared" si="107"/>
        <v>0.935047070780003</v>
      </c>
      <c r="T113" s="3">
        <v>0.27</v>
      </c>
      <c r="U113" s="17">
        <f t="shared" si="108"/>
        <v>0.252462709110601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0.33945350438019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231.808333333333</v>
      </c>
      <c r="AF113" s="1">
        <f t="shared" si="113"/>
        <v>8051502.76691094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0">
        <v>25.6558709677419</v>
      </c>
      <c r="E114" s="12">
        <f t="shared" si="114"/>
        <v>25.9216666666667</v>
      </c>
      <c r="F114" s="9" t="s">
        <v>109</v>
      </c>
      <c r="G114" s="6">
        <v>8</v>
      </c>
      <c r="H114" s="11">
        <f t="shared" si="99"/>
        <v>25.6558709677419</v>
      </c>
      <c r="I114" s="11">
        <f t="shared" si="100"/>
        <v>298.805870967742</v>
      </c>
      <c r="J114" s="11">
        <f t="shared" si="101"/>
        <v>0.371899802651133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6.92723677269695</v>
      </c>
      <c r="P114" s="11">
        <f t="shared" si="104"/>
        <v>2.57623798868367</v>
      </c>
      <c r="Q114" s="15">
        <f t="shared" si="105"/>
        <v>0.747109016718264</v>
      </c>
      <c r="R114" s="11">
        <f t="shared" si="106"/>
        <v>0.80117865</v>
      </c>
      <c r="S114" s="16">
        <f t="shared" si="107"/>
        <v>0.932512388739096</v>
      </c>
      <c r="T114" s="3">
        <v>0.27</v>
      </c>
      <c r="U114" s="17">
        <f t="shared" si="108"/>
        <v>0.251778344959556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0.339320532425642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231.808333333333</v>
      </c>
      <c r="AF114" s="1">
        <f t="shared" si="113"/>
        <v>8048348.80312459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0">
        <v>29.1651612903226</v>
      </c>
      <c r="E115" s="12">
        <f t="shared" si="114"/>
        <v>25.6558709677419</v>
      </c>
      <c r="F115" s="9" t="s">
        <v>109</v>
      </c>
      <c r="G115" s="6">
        <v>9</v>
      </c>
      <c r="H115" s="11">
        <f t="shared" si="99"/>
        <v>29.1651612903226</v>
      </c>
      <c r="I115" s="11">
        <f t="shared" si="100"/>
        <v>302.315161290323</v>
      </c>
      <c r="J115" s="11">
        <f t="shared" si="101"/>
        <v>0.542875835625711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7.11368378401328</v>
      </c>
      <c r="P115" s="11">
        <f t="shared" si="104"/>
        <v>3.86184702862328</v>
      </c>
      <c r="Q115" s="15">
        <f t="shared" si="105"/>
        <v>1.11993563830075</v>
      </c>
      <c r="R115" s="11">
        <f t="shared" si="106"/>
        <v>0.80117865</v>
      </c>
      <c r="S115" s="16">
        <f t="shared" si="107"/>
        <v>1.39786006317162</v>
      </c>
      <c r="T115" s="3">
        <v>0.27</v>
      </c>
      <c r="U115" s="17">
        <f t="shared" si="108"/>
        <v>0.377422217056336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0.348533136774046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231.808333333333</v>
      </c>
      <c r="AF115" s="1">
        <f t="shared" si="113"/>
        <v>8266862.70398142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0">
        <v>23.0476</v>
      </c>
      <c r="E116" s="12">
        <f t="shared" si="114"/>
        <v>29.1651612903226</v>
      </c>
      <c r="F116" s="9" t="s">
        <v>109</v>
      </c>
      <c r="G116" s="6">
        <v>10</v>
      </c>
      <c r="H116" s="11">
        <f t="shared" si="99"/>
        <v>23.0476</v>
      </c>
      <c r="I116" s="11">
        <f t="shared" si="100"/>
        <v>296.1976</v>
      </c>
      <c r="J116" s="11">
        <f t="shared" si="101"/>
        <v>0.27913067258846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6.01452175539</v>
      </c>
      <c r="P116" s="11">
        <f t="shared" si="104"/>
        <v>1.67883750287994</v>
      </c>
      <c r="Q116" s="15">
        <f t="shared" si="105"/>
        <v>0.486862875835182</v>
      </c>
      <c r="R116" s="11">
        <f t="shared" si="106"/>
        <v>0.80117865</v>
      </c>
      <c r="S116" s="16">
        <f t="shared" si="107"/>
        <v>0.607683287410594</v>
      </c>
      <c r="T116" s="3">
        <v>0.27</v>
      </c>
      <c r="U116" s="17">
        <f t="shared" si="108"/>
        <v>0.16407448760086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0.307079672940847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231.808333333333</v>
      </c>
      <c r="AF116" s="1">
        <f t="shared" si="113"/>
        <v>7283627.37294407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0">
        <v>16.721064516129</v>
      </c>
      <c r="E117" s="12">
        <f t="shared" si="114"/>
        <v>23.0476</v>
      </c>
      <c r="F117" s="9" t="s">
        <v>109</v>
      </c>
      <c r="G117" s="6">
        <v>11</v>
      </c>
      <c r="H117" s="11">
        <f t="shared" si="99"/>
        <v>16.721064516129</v>
      </c>
      <c r="I117" s="11">
        <f t="shared" si="100"/>
        <v>289.871064516129</v>
      </c>
      <c r="J117" s="11">
        <f t="shared" si="101"/>
        <v>0.136213562455868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4.11890003988456</v>
      </c>
      <c r="O117" s="11">
        <f t="shared" si="115"/>
        <v>2.9794692126255</v>
      </c>
      <c r="P117" s="11">
        <f t="shared" si="104"/>
        <v>0.405844115679299</v>
      </c>
      <c r="Q117" s="15">
        <f t="shared" si="105"/>
        <v>0.117694793546997</v>
      </c>
      <c r="R117" s="11">
        <f t="shared" si="106"/>
        <v>0.80117865</v>
      </c>
      <c r="S117" s="16">
        <f t="shared" si="107"/>
        <v>0.146902059293513</v>
      </c>
      <c r="T117" s="3">
        <v>0.27</v>
      </c>
      <c r="U117" s="17">
        <f t="shared" si="108"/>
        <v>0.0396635560092485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0.234106628932597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231.808333333333</v>
      </c>
      <c r="AF117" s="1">
        <f t="shared" si="113"/>
        <v>5552778.6465032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0">
        <v>11.9393666666667</v>
      </c>
      <c r="E118" s="12">
        <f t="shared" si="114"/>
        <v>16.721064516129</v>
      </c>
      <c r="F118" s="9" t="s">
        <v>111</v>
      </c>
      <c r="G118" s="6">
        <v>12</v>
      </c>
      <c r="H118" s="11">
        <f t="shared" si="99"/>
        <v>11.9393666666667</v>
      </c>
      <c r="I118" s="11">
        <f t="shared" si="100"/>
        <v>285.089366666667</v>
      </c>
      <c r="J118" s="11">
        <f t="shared" si="101"/>
        <v>0.0775428150090316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5.3363100969462</v>
      </c>
      <c r="P118" s="11">
        <f t="shared" si="104"/>
        <v>0.413792506678327</v>
      </c>
      <c r="Q118" s="15">
        <f t="shared" si="105"/>
        <v>0.119999826936715</v>
      </c>
      <c r="R118" s="11">
        <f t="shared" si="106"/>
        <v>0.80117865</v>
      </c>
      <c r="S118" s="16">
        <f t="shared" si="107"/>
        <v>0.149779112232602</v>
      </c>
      <c r="T118" s="3">
        <v>0.27</v>
      </c>
      <c r="U118" s="17">
        <f t="shared" si="108"/>
        <v>0.0404403603028026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0.234257562006835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231.808333333333</v>
      </c>
      <c r="AF118" s="1">
        <f t="shared" si="113"/>
        <v>5556358.63035713</v>
      </c>
      <c r="AG118" s="1">
        <f>SUM(AF107:AF118)</f>
        <v>80397115.1225633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0">
        <v>4.01774193548387</v>
      </c>
      <c r="E119" s="12">
        <f t="shared" si="114"/>
        <v>11.9393666666667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6.17</v>
      </c>
      <c r="E123" s="9"/>
      <c r="F123" s="9"/>
      <c r="G123" s="6">
        <v>1</v>
      </c>
      <c r="H123" s="11">
        <f t="shared" ref="H123:H134" si="116">E124</f>
        <v>6.17</v>
      </c>
      <c r="I123" s="11">
        <f t="shared" ref="I123:I134" si="117">H123+273.15</f>
        <v>279.32</v>
      </c>
      <c r="J123" s="11">
        <f t="shared" ref="J123:J134" si="118">EXP(($C$18*(I123-$C$16))/($C$19*I123*$C$16))</f>
        <v>0.0382976670705959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0.019961510030536</v>
      </c>
      <c r="Q123" s="15">
        <f t="shared" ref="Q123:Q134" si="122">P123*$B$125</f>
        <v>0.00518999260793936</v>
      </c>
      <c r="R123" s="11">
        <f t="shared" ref="R123:R134" si="123">L123*$B$125</f>
        <v>0.1355172</v>
      </c>
      <c r="S123" s="16">
        <f t="shared" ref="S123:S134" si="124">Q123/R123</f>
        <v>0.0382976670705959</v>
      </c>
      <c r="T123" s="3">
        <v>0.01</v>
      </c>
      <c r="U123" s="17">
        <f t="shared" ref="U123:U134" si="125">S123*T123</f>
        <v>0.000382976670705959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0.00587297667070596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53.3245867233194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4.3381935483871</v>
      </c>
      <c r="E124" s="12">
        <f t="shared" ref="E124:E135" si="133">D123</f>
        <v>6.17</v>
      </c>
      <c r="F124" s="9" t="s">
        <v>109</v>
      </c>
      <c r="G124" s="6">
        <v>2</v>
      </c>
      <c r="H124" s="11">
        <f t="shared" si="116"/>
        <v>4.3381935483871</v>
      </c>
      <c r="I124" s="11">
        <f t="shared" si="117"/>
        <v>277.488193548387</v>
      </c>
      <c r="J124" s="11">
        <f t="shared" si="118"/>
        <v>0.0304252217778564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1.02247848996946</v>
      </c>
      <c r="P124" s="11">
        <f t="shared" si="121"/>
        <v>0.0311091348204086</v>
      </c>
      <c r="Q124" s="15">
        <f t="shared" si="122"/>
        <v>0.00808837505330625</v>
      </c>
      <c r="R124" s="11">
        <f t="shared" si="123"/>
        <v>0.1355172</v>
      </c>
      <c r="S124" s="16">
        <f t="shared" si="124"/>
        <v>0.0596852285415154</v>
      </c>
      <c r="T124" s="3">
        <v>0.01</v>
      </c>
      <c r="U124" s="17">
        <f t="shared" si="125"/>
        <v>0.000596852285415154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0.00608685228541515</v>
      </c>
      <c r="AU124" s="24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55.2665029617152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8.22210344827586</v>
      </c>
      <c r="E125" s="12">
        <f t="shared" si="133"/>
        <v>4.3381935483871</v>
      </c>
      <c r="F125" s="9" t="s">
        <v>109</v>
      </c>
      <c r="G125" s="6">
        <v>3</v>
      </c>
      <c r="H125" s="11">
        <f t="shared" si="116"/>
        <v>8.22210344827586</v>
      </c>
      <c r="I125" s="11">
        <f t="shared" si="117"/>
        <v>281.372103448276</v>
      </c>
      <c r="J125" s="11">
        <f t="shared" si="118"/>
        <v>0.0493837782676127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1.51258935514906</v>
      </c>
      <c r="P125" s="11">
        <f t="shared" si="121"/>
        <v>0.0746973773246323</v>
      </c>
      <c r="Q125" s="15">
        <f t="shared" si="122"/>
        <v>0.0194213181044044</v>
      </c>
      <c r="R125" s="11">
        <f t="shared" si="123"/>
        <v>0.1355172</v>
      </c>
      <c r="S125" s="16">
        <f t="shared" si="124"/>
        <v>0.143312569211911</v>
      </c>
      <c r="T125" s="3">
        <v>0.01</v>
      </c>
      <c r="U125" s="17">
        <f t="shared" si="125"/>
        <v>0.00143312569211911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0.00692312569211911</v>
      </c>
      <c r="AU125" s="24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62.859574805951</v>
      </c>
    </row>
    <row r="126" s="1" customFormat="1" spans="1:50">
      <c r="A126" s="6"/>
      <c r="B126" s="6"/>
      <c r="C126" s="9">
        <v>3</v>
      </c>
      <c r="D126" s="10">
        <v>12.2337419354839</v>
      </c>
      <c r="E126" s="12">
        <f t="shared" si="133"/>
        <v>8.22210344827586</v>
      </c>
      <c r="F126" s="9" t="s">
        <v>109</v>
      </c>
      <c r="G126" s="6">
        <v>4</v>
      </c>
      <c r="H126" s="11">
        <f t="shared" si="116"/>
        <v>12.2337419354839</v>
      </c>
      <c r="I126" s="11">
        <f t="shared" si="117"/>
        <v>285.383741935484</v>
      </c>
      <c r="J126" s="11">
        <f t="shared" si="118"/>
        <v>0.0803233019196286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1.95911197782442</v>
      </c>
      <c r="P126" s="11">
        <f t="shared" si="121"/>
        <v>0.157362342889152</v>
      </c>
      <c r="Q126" s="15">
        <f t="shared" si="122"/>
        <v>0.0409142091511795</v>
      </c>
      <c r="R126" s="11">
        <f t="shared" si="123"/>
        <v>0.1355172</v>
      </c>
      <c r="S126" s="16">
        <f t="shared" si="124"/>
        <v>0.301911559205617</v>
      </c>
      <c r="T126" s="3">
        <v>0.01</v>
      </c>
      <c r="U126" s="17">
        <f t="shared" si="125"/>
        <v>0.00301911559205617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0.0110091155920562</v>
      </c>
      <c r="AU126" s="24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99.9589428072903</v>
      </c>
    </row>
    <row r="127" s="1" customFormat="1" spans="1:50">
      <c r="A127" s="6"/>
      <c r="B127" s="6"/>
      <c r="C127" s="9">
        <v>4</v>
      </c>
      <c r="D127" s="10">
        <v>16.1399333333333</v>
      </c>
      <c r="E127" s="12">
        <f t="shared" si="133"/>
        <v>12.2337419354839</v>
      </c>
      <c r="F127" s="9" t="s">
        <v>109</v>
      </c>
      <c r="G127" s="6">
        <v>5</v>
      </c>
      <c r="H127" s="11">
        <f t="shared" si="116"/>
        <v>16.1399333333333</v>
      </c>
      <c r="I127" s="11">
        <f t="shared" si="117"/>
        <v>289.289933333333</v>
      </c>
      <c r="J127" s="11">
        <f t="shared" si="118"/>
        <v>0.127325600499063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1.71166215318851</v>
      </c>
      <c r="O127" s="11">
        <f t="shared" si="134"/>
        <v>0.611307481746764</v>
      </c>
      <c r="P127" s="11">
        <f t="shared" si="121"/>
        <v>0.0778350922029767</v>
      </c>
      <c r="Q127" s="15">
        <f t="shared" si="122"/>
        <v>0.0202371239727739</v>
      </c>
      <c r="R127" s="11">
        <f t="shared" si="123"/>
        <v>0.1355172</v>
      </c>
      <c r="S127" s="16">
        <f t="shared" si="124"/>
        <v>0.149332512572381</v>
      </c>
      <c r="T127" s="3">
        <v>0.01</v>
      </c>
      <c r="U127" s="17">
        <f t="shared" si="125"/>
        <v>0.00149332512572381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0.0114433251257238</v>
      </c>
      <c r="AU127" s="24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103.901414441759</v>
      </c>
    </row>
    <row r="128" s="1" customFormat="1" spans="1:50">
      <c r="A128" s="6"/>
      <c r="B128" s="6"/>
      <c r="C128" s="9">
        <v>5</v>
      </c>
      <c r="D128" s="10">
        <v>23.3027419354839</v>
      </c>
      <c r="E128" s="12">
        <f t="shared" si="133"/>
        <v>16.1399333333333</v>
      </c>
      <c r="F128" s="9" t="s">
        <v>111</v>
      </c>
      <c r="G128" s="6">
        <v>6</v>
      </c>
      <c r="H128" s="11">
        <f t="shared" si="116"/>
        <v>23.3027419354839</v>
      </c>
      <c r="I128" s="11">
        <f t="shared" si="117"/>
        <v>296.452741935484</v>
      </c>
      <c r="J128" s="11">
        <f t="shared" si="118"/>
        <v>0.287140554921942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1.05469238954379</v>
      </c>
      <c r="P128" s="11">
        <f t="shared" si="121"/>
        <v>0.302844958005552</v>
      </c>
      <c r="Q128" s="15">
        <f t="shared" si="122"/>
        <v>0.0787396890814436</v>
      </c>
      <c r="R128" s="11">
        <f t="shared" si="123"/>
        <v>0.1355172</v>
      </c>
      <c r="S128" s="16">
        <f t="shared" si="124"/>
        <v>0.581030961984483</v>
      </c>
      <c r="T128" s="3">
        <v>0.01</v>
      </c>
      <c r="U128" s="17">
        <f t="shared" si="125"/>
        <v>0.00581030961984483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0.0157603096198448</v>
      </c>
      <c r="AU128" s="24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143.098133064567</v>
      </c>
    </row>
    <row r="129" s="1" customFormat="1" spans="1:50">
      <c r="A129" s="6"/>
      <c r="B129" s="6"/>
      <c r="C129" s="9">
        <v>6</v>
      </c>
      <c r="D129" s="10">
        <v>25.9216666666667</v>
      </c>
      <c r="E129" s="12">
        <f t="shared" si="133"/>
        <v>23.3027419354839</v>
      </c>
      <c r="F129" s="9" t="s">
        <v>109</v>
      </c>
      <c r="G129" s="6">
        <v>7</v>
      </c>
      <c r="H129" s="11">
        <f t="shared" si="116"/>
        <v>25.9216666666667</v>
      </c>
      <c r="I129" s="11">
        <f t="shared" si="117"/>
        <v>299.071666666667</v>
      </c>
      <c r="J129" s="11">
        <f t="shared" si="118"/>
        <v>0.382827509492623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1.27306743153824</v>
      </c>
      <c r="P129" s="11">
        <f t="shared" si="121"/>
        <v>0.487365234231953</v>
      </c>
      <c r="Q129" s="15">
        <f t="shared" si="122"/>
        <v>0.126714960900308</v>
      </c>
      <c r="R129" s="11">
        <f t="shared" si="123"/>
        <v>0.1355172</v>
      </c>
      <c r="S129" s="16">
        <f t="shared" si="124"/>
        <v>0.935047070780003</v>
      </c>
      <c r="T129" s="3">
        <v>0.01</v>
      </c>
      <c r="U129" s="17">
        <f t="shared" si="125"/>
        <v>0.00935047070780003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0.0218004707078</v>
      </c>
      <c r="AU129" s="24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197.940696183206</v>
      </c>
    </row>
    <row r="130" s="1" customFormat="1" spans="1:50">
      <c r="A130" s="6"/>
      <c r="B130" s="6"/>
      <c r="C130" s="9">
        <v>7</v>
      </c>
      <c r="D130" s="10">
        <v>25.6558709677419</v>
      </c>
      <c r="E130" s="12">
        <f t="shared" si="133"/>
        <v>25.9216666666667</v>
      </c>
      <c r="F130" s="9" t="s">
        <v>109</v>
      </c>
      <c r="G130" s="6">
        <v>8</v>
      </c>
      <c r="H130" s="11">
        <f t="shared" si="116"/>
        <v>25.6558709677419</v>
      </c>
      <c r="I130" s="11">
        <f t="shared" si="117"/>
        <v>298.805870967742</v>
      </c>
      <c r="J130" s="11">
        <f t="shared" si="118"/>
        <v>0.371899802651133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1.30692219730628</v>
      </c>
      <c r="P130" s="11">
        <f t="shared" si="121"/>
        <v>0.486044107258592</v>
      </c>
      <c r="Q130" s="15">
        <f t="shared" si="122"/>
        <v>0.126371467887234</v>
      </c>
      <c r="R130" s="11">
        <f t="shared" si="123"/>
        <v>0.1355172</v>
      </c>
      <c r="S130" s="16">
        <f t="shared" si="124"/>
        <v>0.932512388739096</v>
      </c>
      <c r="T130" s="3">
        <v>0.01</v>
      </c>
      <c r="U130" s="17">
        <f t="shared" si="125"/>
        <v>0.00932512388739096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0.021775123887391</v>
      </c>
      <c r="AU130" s="24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197.710555864447</v>
      </c>
    </row>
    <row r="131" s="1" customFormat="1" spans="1:50">
      <c r="A131" s="6"/>
      <c r="B131" s="6"/>
      <c r="C131" s="9">
        <v>8</v>
      </c>
      <c r="D131" s="10">
        <v>29.1651612903226</v>
      </c>
      <c r="E131" s="12">
        <f t="shared" si="133"/>
        <v>25.6558709677419</v>
      </c>
      <c r="F131" s="9" t="s">
        <v>109</v>
      </c>
      <c r="G131" s="6">
        <v>9</v>
      </c>
      <c r="H131" s="11">
        <f t="shared" si="116"/>
        <v>29.1651612903226</v>
      </c>
      <c r="I131" s="11">
        <f t="shared" si="117"/>
        <v>302.315161290323</v>
      </c>
      <c r="J131" s="11">
        <f t="shared" si="118"/>
        <v>0.542875835625711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1.34209809004769</v>
      </c>
      <c r="P131" s="11">
        <f t="shared" si="121"/>
        <v>0.72859262212631</v>
      </c>
      <c r="Q131" s="15">
        <f t="shared" si="122"/>
        <v>0.189434081752841</v>
      </c>
      <c r="R131" s="11">
        <f t="shared" si="123"/>
        <v>0.1355172</v>
      </c>
      <c r="S131" s="16">
        <f t="shared" si="124"/>
        <v>1.39786006317162</v>
      </c>
      <c r="T131" s="3">
        <v>0.01</v>
      </c>
      <c r="U131" s="17">
        <f t="shared" si="125"/>
        <v>0.0139786006317162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0.0239286006317162</v>
      </c>
      <c r="AU131" s="24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217.263376154403</v>
      </c>
    </row>
    <row r="132" s="1" customFormat="1" spans="1:50">
      <c r="A132" s="6"/>
      <c r="B132" s="6"/>
      <c r="C132" s="9">
        <v>9</v>
      </c>
      <c r="D132" s="10">
        <v>23.0476</v>
      </c>
      <c r="E132" s="12">
        <f t="shared" si="133"/>
        <v>29.1651612903226</v>
      </c>
      <c r="F132" s="9" t="s">
        <v>109</v>
      </c>
      <c r="G132" s="6">
        <v>10</v>
      </c>
      <c r="H132" s="11">
        <f t="shared" si="116"/>
        <v>23.0476</v>
      </c>
      <c r="I132" s="11">
        <f t="shared" si="117"/>
        <v>296.1976</v>
      </c>
      <c r="J132" s="11">
        <f t="shared" si="118"/>
        <v>0.27913067258846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1.13472546792138</v>
      </c>
      <c r="P132" s="11">
        <f t="shared" si="121"/>
        <v>0.31673668306415</v>
      </c>
      <c r="Q132" s="15">
        <f t="shared" si="122"/>
        <v>0.082351537596679</v>
      </c>
      <c r="R132" s="11">
        <f t="shared" si="123"/>
        <v>0.1355172</v>
      </c>
      <c r="S132" s="16">
        <f t="shared" si="124"/>
        <v>0.607683287410594</v>
      </c>
      <c r="T132" s="3">
        <v>0.01</v>
      </c>
      <c r="U132" s="17">
        <f t="shared" si="125"/>
        <v>0.00607683287410594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0.0160268328741059</v>
      </c>
      <c r="AU132" s="24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145.518071569775</v>
      </c>
    </row>
    <row r="133" s="1" customFormat="1" spans="1:50">
      <c r="A133" s="6"/>
      <c r="B133" s="6"/>
      <c r="C133" s="9">
        <v>10</v>
      </c>
      <c r="D133" s="10">
        <v>16.721064516129</v>
      </c>
      <c r="E133" s="12">
        <f t="shared" si="133"/>
        <v>23.0476</v>
      </c>
      <c r="F133" s="9" t="s">
        <v>109</v>
      </c>
      <c r="G133" s="6">
        <v>11</v>
      </c>
      <c r="H133" s="11">
        <f t="shared" si="116"/>
        <v>16.721064516129</v>
      </c>
      <c r="I133" s="11">
        <f t="shared" si="117"/>
        <v>289.871064516129</v>
      </c>
      <c r="J133" s="11">
        <f t="shared" si="118"/>
        <v>0.136213562455868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0.777089345614369</v>
      </c>
      <c r="O133" s="11">
        <f t="shared" si="134"/>
        <v>0.562119439242861</v>
      </c>
      <c r="P133" s="11">
        <f t="shared" si="121"/>
        <v>0.0765682913449647</v>
      </c>
      <c r="Q133" s="15">
        <f t="shared" si="122"/>
        <v>0.0199077557496908</v>
      </c>
      <c r="R133" s="11">
        <f t="shared" si="123"/>
        <v>0.1355172</v>
      </c>
      <c r="S133" s="16">
        <f t="shared" si="124"/>
        <v>0.146902059293513</v>
      </c>
      <c r="T133" s="3">
        <v>0.01</v>
      </c>
      <c r="U133" s="17">
        <f t="shared" si="125"/>
        <v>0.00146902059293513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0.00891902059293513</v>
      </c>
      <c r="AU133" s="24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80.9816067322929</v>
      </c>
    </row>
    <row r="134" s="1" customFormat="1" spans="1:51">
      <c r="A134" s="6"/>
      <c r="B134" s="6"/>
      <c r="C134" s="9">
        <v>11</v>
      </c>
      <c r="D134" s="10">
        <v>11.9393666666667</v>
      </c>
      <c r="E134" s="12">
        <f t="shared" si="133"/>
        <v>16.721064516129</v>
      </c>
      <c r="F134" s="9" t="s">
        <v>111</v>
      </c>
      <c r="G134" s="6">
        <v>12</v>
      </c>
      <c r="H134" s="11">
        <f t="shared" si="116"/>
        <v>11.9393666666667</v>
      </c>
      <c r="I134" s="11">
        <f t="shared" si="117"/>
        <v>285.089366666667</v>
      </c>
      <c r="J134" s="11">
        <f t="shared" si="118"/>
        <v>0.0775428150090316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1.0067711478979</v>
      </c>
      <c r="P134" s="11">
        <f t="shared" si="121"/>
        <v>0.078067868877877</v>
      </c>
      <c r="Q134" s="15">
        <f t="shared" si="122"/>
        <v>0.020297645908248</v>
      </c>
      <c r="R134" s="11">
        <f t="shared" si="123"/>
        <v>0.1355172</v>
      </c>
      <c r="S134" s="16">
        <f t="shared" si="124"/>
        <v>0.149779112232602</v>
      </c>
      <c r="T134" s="3">
        <v>0.01</v>
      </c>
      <c r="U134" s="17">
        <f t="shared" si="125"/>
        <v>0.00149779112232602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0.00894779112232602</v>
      </c>
      <c r="AU134" s="24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81.2428331385262</v>
      </c>
      <c r="AY134" s="1">
        <f>SUM(AX123:AX134)</f>
        <v>1439.06629444725</v>
      </c>
    </row>
    <row r="135" s="1" customFormat="1" spans="1:46">
      <c r="A135" s="6"/>
      <c r="B135" s="6"/>
      <c r="C135" s="9">
        <v>12</v>
      </c>
      <c r="D135" s="10">
        <v>4.01774193548387</v>
      </c>
      <c r="E135" s="12">
        <f t="shared" si="133"/>
        <v>11.9393666666667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6.17</v>
      </c>
      <c r="E139" s="9"/>
      <c r="F139" s="9"/>
      <c r="G139" s="6">
        <v>1</v>
      </c>
      <c r="H139" s="11">
        <f t="shared" ref="H139:H150" si="135">E140</f>
        <v>6.17</v>
      </c>
      <c r="I139" s="11">
        <f t="shared" ref="I139:I150" si="136">H139+273.15</f>
        <v>279.32</v>
      </c>
      <c r="J139" s="11">
        <f t="shared" ref="J139:J150" si="137">EXP(($C$18*(I139-$C$16))/($C$19*I139*$C$16))</f>
        <v>0.0382976670705959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0.0109033458149987</v>
      </c>
      <c r="Q139" s="15">
        <f t="shared" ref="Q139:Q150" si="141">P139*$B$125</f>
        <v>0.00283486991189965</v>
      </c>
      <c r="R139" s="11">
        <f t="shared" ref="R139:R150" si="142">L139*$B$125</f>
        <v>0.074022</v>
      </c>
      <c r="S139" s="16">
        <f t="shared" ref="S139:S150" si="143">Q139/R139</f>
        <v>0.0382976670705959</v>
      </c>
      <c r="T139" s="3">
        <v>0.01</v>
      </c>
      <c r="U139" s="17">
        <f t="shared" ref="U139:U150" si="144">S139*T139</f>
        <v>0.000382976670705959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0.00587297667070596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0.3</v>
      </c>
      <c r="AX139" s="1">
        <f t="shared" ref="AX139:AX150" si="151">AW139*10000*AV139*0.67*AU139*AT139</f>
        <v>87.3806253029183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4.3381935483871</v>
      </c>
      <c r="E140" s="12">
        <f t="shared" ref="E140:E151" si="154">D139</f>
        <v>6.17</v>
      </c>
      <c r="F140" s="9" t="s">
        <v>109</v>
      </c>
      <c r="G140" s="6">
        <v>2</v>
      </c>
      <c r="H140" s="11">
        <f t="shared" si="135"/>
        <v>4.3381935483871</v>
      </c>
      <c r="I140" s="11">
        <f t="shared" si="136"/>
        <v>277.488193548387</v>
      </c>
      <c r="J140" s="11">
        <f t="shared" si="137"/>
        <v>0.0304252217778564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0.558496654185001</v>
      </c>
      <c r="P140" s="11">
        <f t="shared" si="140"/>
        <v>0.0169923845657694</v>
      </c>
      <c r="Q140" s="15">
        <f t="shared" si="141"/>
        <v>0.00441801998710005</v>
      </c>
      <c r="R140" s="11">
        <f t="shared" si="142"/>
        <v>0.074022</v>
      </c>
      <c r="S140" s="16">
        <f t="shared" si="143"/>
        <v>0.0596852285415154</v>
      </c>
      <c r="T140" s="3">
        <v>0.01</v>
      </c>
      <c r="U140" s="17">
        <f t="shared" si="144"/>
        <v>0.000596852285415154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0.00608685228541515</v>
      </c>
      <c r="AU140" s="24">
        <f t="shared" si="148"/>
        <v>28.47</v>
      </c>
      <c r="AV140" s="1">
        <f t="shared" si="149"/>
        <v>0.26</v>
      </c>
      <c r="AW140" s="2">
        <f t="shared" si="150"/>
        <v>0.3</v>
      </c>
      <c r="AX140" s="1">
        <f t="shared" si="151"/>
        <v>90.5627569540711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8.22210344827586</v>
      </c>
      <c r="E141" s="12">
        <f t="shared" si="154"/>
        <v>4.3381935483871</v>
      </c>
      <c r="F141" s="9" t="s">
        <v>109</v>
      </c>
      <c r="G141" s="6">
        <v>3</v>
      </c>
      <c r="H141" s="11">
        <f t="shared" si="135"/>
        <v>8.22210344827586</v>
      </c>
      <c r="I141" s="11">
        <f t="shared" si="136"/>
        <v>281.372103448276</v>
      </c>
      <c r="J141" s="11">
        <f t="shared" si="137"/>
        <v>0.0493837782676127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0.826204269619232</v>
      </c>
      <c r="P141" s="11">
        <f t="shared" si="140"/>
        <v>0.0408010884546311</v>
      </c>
      <c r="Q141" s="15">
        <f t="shared" si="141"/>
        <v>0.0106082829982041</v>
      </c>
      <c r="R141" s="11">
        <f t="shared" si="142"/>
        <v>0.074022</v>
      </c>
      <c r="S141" s="16">
        <f t="shared" si="143"/>
        <v>0.143312569211911</v>
      </c>
      <c r="T141" s="3">
        <v>0.01</v>
      </c>
      <c r="U141" s="17">
        <f t="shared" si="144"/>
        <v>0.00143312569211911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0.00692312569211911</v>
      </c>
      <c r="AU141" s="24">
        <f t="shared" si="148"/>
        <v>28.47</v>
      </c>
      <c r="AV141" s="1">
        <f t="shared" si="149"/>
        <v>0.26</v>
      </c>
      <c r="AW141" s="2">
        <f t="shared" si="150"/>
        <v>0.3</v>
      </c>
      <c r="AX141" s="1">
        <f t="shared" si="151"/>
        <v>103.00518560639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12.2337419354839</v>
      </c>
      <c r="E142" s="12">
        <f t="shared" si="154"/>
        <v>8.22210344827586</v>
      </c>
      <c r="F142" s="9" t="s">
        <v>109</v>
      </c>
      <c r="G142" s="6">
        <v>4</v>
      </c>
      <c r="H142" s="11">
        <f t="shared" si="135"/>
        <v>12.2337419354839</v>
      </c>
      <c r="I142" s="11">
        <f t="shared" si="136"/>
        <v>285.383741935484</v>
      </c>
      <c r="J142" s="11">
        <f t="shared" si="137"/>
        <v>0.0803233019196286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1.0701031811646</v>
      </c>
      <c r="P142" s="11">
        <f t="shared" si="140"/>
        <v>0.0859542209058392</v>
      </c>
      <c r="Q142" s="15">
        <f t="shared" si="141"/>
        <v>0.0223480974355182</v>
      </c>
      <c r="R142" s="11">
        <f t="shared" si="142"/>
        <v>0.074022</v>
      </c>
      <c r="S142" s="16">
        <f t="shared" si="143"/>
        <v>0.301911559205617</v>
      </c>
      <c r="T142" s="3">
        <v>0.01</v>
      </c>
      <c r="U142" s="17">
        <f t="shared" si="144"/>
        <v>0.00301911559205617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0.0129691155920562</v>
      </c>
      <c r="AU142" s="24">
        <f t="shared" si="148"/>
        <v>28.47</v>
      </c>
      <c r="AV142" s="1">
        <f t="shared" si="149"/>
        <v>0.26</v>
      </c>
      <c r="AW142" s="2">
        <f t="shared" si="150"/>
        <v>0.3</v>
      </c>
      <c r="AX142" s="1">
        <f t="shared" si="151"/>
        <v>192.959974745392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16.1399333333333</v>
      </c>
      <c r="E143" s="12">
        <f t="shared" si="154"/>
        <v>12.2337419354839</v>
      </c>
      <c r="F143" s="9" t="s">
        <v>109</v>
      </c>
      <c r="G143" s="6">
        <v>5</v>
      </c>
      <c r="H143" s="11">
        <f t="shared" si="135"/>
        <v>16.1399333333333</v>
      </c>
      <c r="I143" s="11">
        <f t="shared" si="136"/>
        <v>289.289933333333</v>
      </c>
      <c r="J143" s="11">
        <f t="shared" si="137"/>
        <v>0.127325600499063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0.934941512245824</v>
      </c>
      <c r="O143" s="11">
        <f t="shared" si="155"/>
        <v>0.333907448012938</v>
      </c>
      <c r="P143" s="11">
        <f t="shared" si="140"/>
        <v>0.042514966329357</v>
      </c>
      <c r="Q143" s="15">
        <f t="shared" si="141"/>
        <v>0.0110538912456328</v>
      </c>
      <c r="R143" s="11">
        <f t="shared" si="142"/>
        <v>0.074022</v>
      </c>
      <c r="S143" s="16">
        <f t="shared" si="143"/>
        <v>0.149332512572381</v>
      </c>
      <c r="T143" s="3">
        <v>0.01</v>
      </c>
      <c r="U143" s="17">
        <f t="shared" si="144"/>
        <v>0.00149332512572381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0.0114433251257238</v>
      </c>
      <c r="AU143" s="24">
        <f t="shared" si="148"/>
        <v>28.47</v>
      </c>
      <c r="AV143" s="1">
        <f t="shared" si="149"/>
        <v>0.26</v>
      </c>
      <c r="AW143" s="2">
        <f t="shared" si="150"/>
        <v>0.3</v>
      </c>
      <c r="AX143" s="1">
        <f t="shared" si="151"/>
        <v>170.258620303722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23.3027419354839</v>
      </c>
      <c r="E144" s="12">
        <f t="shared" si="154"/>
        <v>16.1399333333333</v>
      </c>
      <c r="F144" s="9" t="s">
        <v>111</v>
      </c>
      <c r="G144" s="6">
        <v>6</v>
      </c>
      <c r="H144" s="11">
        <f t="shared" si="135"/>
        <v>23.3027419354839</v>
      </c>
      <c r="I144" s="11">
        <f t="shared" si="136"/>
        <v>296.452741935484</v>
      </c>
      <c r="J144" s="11">
        <f t="shared" si="137"/>
        <v>0.287140554921942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0.576092481683581</v>
      </c>
      <c r="P144" s="11">
        <f t="shared" si="140"/>
        <v>0.165419514876982</v>
      </c>
      <c r="Q144" s="15">
        <f t="shared" si="141"/>
        <v>0.0430090738680154</v>
      </c>
      <c r="R144" s="11">
        <f t="shared" si="142"/>
        <v>0.074022</v>
      </c>
      <c r="S144" s="16">
        <f t="shared" si="143"/>
        <v>0.581030961984483</v>
      </c>
      <c r="T144" s="3">
        <v>0.01</v>
      </c>
      <c r="U144" s="17">
        <f t="shared" si="144"/>
        <v>0.00581030961984483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0.0157603096198448</v>
      </c>
      <c r="AU144" s="24">
        <f t="shared" si="148"/>
        <v>28.47</v>
      </c>
      <c r="AV144" s="1">
        <f t="shared" si="149"/>
        <v>0.26</v>
      </c>
      <c r="AW144" s="2">
        <f t="shared" si="150"/>
        <v>0.3</v>
      </c>
      <c r="AX144" s="1">
        <f t="shared" si="151"/>
        <v>234.488537374711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25.9216666666667</v>
      </c>
      <c r="E145" s="12">
        <f t="shared" si="154"/>
        <v>23.3027419354839</v>
      </c>
      <c r="F145" s="9" t="s">
        <v>109</v>
      </c>
      <c r="G145" s="6">
        <v>7</v>
      </c>
      <c r="H145" s="11">
        <f t="shared" si="135"/>
        <v>25.9216666666667</v>
      </c>
      <c r="I145" s="11">
        <f t="shared" si="136"/>
        <v>299.071666666667</v>
      </c>
      <c r="J145" s="11">
        <f t="shared" si="137"/>
        <v>0.382827509492623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0.695372966806599</v>
      </c>
      <c r="P145" s="11">
        <f t="shared" si="140"/>
        <v>0.266207901051067</v>
      </c>
      <c r="Q145" s="15">
        <f t="shared" si="141"/>
        <v>0.0692140542732774</v>
      </c>
      <c r="R145" s="11">
        <f t="shared" si="142"/>
        <v>0.074022</v>
      </c>
      <c r="S145" s="16">
        <f t="shared" si="143"/>
        <v>0.935047070780003</v>
      </c>
      <c r="T145" s="3">
        <v>0.01</v>
      </c>
      <c r="U145" s="17">
        <f t="shared" si="144"/>
        <v>0.00935047070780003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0.0242504707078</v>
      </c>
      <c r="AU145" s="24">
        <f t="shared" si="148"/>
        <v>28.47</v>
      </c>
      <c r="AV145" s="1">
        <f t="shared" si="149"/>
        <v>0.26</v>
      </c>
      <c r="AW145" s="2">
        <f t="shared" si="150"/>
        <v>0.3</v>
      </c>
      <c r="AX145" s="1">
        <f t="shared" si="151"/>
        <v>360.808736889288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25.6558709677419</v>
      </c>
      <c r="E146" s="12">
        <f t="shared" si="154"/>
        <v>25.9216666666667</v>
      </c>
      <c r="F146" s="9" t="s">
        <v>109</v>
      </c>
      <c r="G146" s="6">
        <v>8</v>
      </c>
      <c r="H146" s="11">
        <f t="shared" si="135"/>
        <v>25.6558709677419</v>
      </c>
      <c r="I146" s="11">
        <f t="shared" si="136"/>
        <v>298.805870967742</v>
      </c>
      <c r="J146" s="11">
        <f t="shared" si="137"/>
        <v>0.371899802651133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0.713865065755532</v>
      </c>
      <c r="P146" s="11">
        <f t="shared" si="140"/>
        <v>0.265486277074021</v>
      </c>
      <c r="Q146" s="15">
        <f t="shared" si="141"/>
        <v>0.0690264320392454</v>
      </c>
      <c r="R146" s="11">
        <f t="shared" si="142"/>
        <v>0.074022</v>
      </c>
      <c r="S146" s="16">
        <f t="shared" si="143"/>
        <v>0.932512388739096</v>
      </c>
      <c r="T146" s="3">
        <v>0.01</v>
      </c>
      <c r="U146" s="17">
        <f t="shared" si="144"/>
        <v>0.00932512388739096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0.024225123887391</v>
      </c>
      <c r="AU146" s="24">
        <f t="shared" si="148"/>
        <v>28.47</v>
      </c>
      <c r="AV146" s="1">
        <f t="shared" si="149"/>
        <v>0.26</v>
      </c>
      <c r="AW146" s="2">
        <f t="shared" si="150"/>
        <v>0.3</v>
      </c>
      <c r="AX146" s="1">
        <f t="shared" si="151"/>
        <v>360.431616198883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29.1651612903226</v>
      </c>
      <c r="E147" s="12">
        <f t="shared" si="154"/>
        <v>25.6558709677419</v>
      </c>
      <c r="F147" s="9" t="s">
        <v>109</v>
      </c>
      <c r="G147" s="6">
        <v>9</v>
      </c>
      <c r="H147" s="11">
        <f t="shared" si="135"/>
        <v>29.1651612903226</v>
      </c>
      <c r="I147" s="11">
        <f t="shared" si="136"/>
        <v>302.315161290323</v>
      </c>
      <c r="J147" s="11">
        <f t="shared" si="137"/>
        <v>0.542875835625711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0.733078788681511</v>
      </c>
      <c r="P147" s="11">
        <f t="shared" si="140"/>
        <v>0.397970759984959</v>
      </c>
      <c r="Q147" s="15">
        <f t="shared" si="141"/>
        <v>0.103472397596089</v>
      </c>
      <c r="R147" s="11">
        <f t="shared" si="142"/>
        <v>0.074022</v>
      </c>
      <c r="S147" s="16">
        <f t="shared" si="143"/>
        <v>1.39786006317162</v>
      </c>
      <c r="T147" s="3">
        <v>0.01</v>
      </c>
      <c r="U147" s="17">
        <f t="shared" si="144"/>
        <v>0.0139786006317162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0.0239286006317162</v>
      </c>
      <c r="AU147" s="24">
        <f t="shared" si="148"/>
        <v>28.47</v>
      </c>
      <c r="AV147" s="1">
        <f t="shared" si="149"/>
        <v>0.26</v>
      </c>
      <c r="AW147" s="2">
        <f t="shared" si="150"/>
        <v>0.3</v>
      </c>
      <c r="AX147" s="1">
        <f t="shared" si="151"/>
        <v>356.01981806814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23.0476</v>
      </c>
      <c r="E148" s="12">
        <f t="shared" si="154"/>
        <v>29.1651612903226</v>
      </c>
      <c r="F148" s="9" t="s">
        <v>109</v>
      </c>
      <c r="G148" s="6">
        <v>10</v>
      </c>
      <c r="H148" s="11">
        <f t="shared" si="135"/>
        <v>23.0476</v>
      </c>
      <c r="I148" s="11">
        <f t="shared" si="136"/>
        <v>296.1976</v>
      </c>
      <c r="J148" s="11">
        <f t="shared" si="137"/>
        <v>0.27913067258846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0.619808028696552</v>
      </c>
      <c r="P148" s="11">
        <f t="shared" si="140"/>
        <v>0.173007431925796</v>
      </c>
      <c r="Q148" s="15">
        <f t="shared" si="141"/>
        <v>0.044981932300707</v>
      </c>
      <c r="R148" s="11">
        <f t="shared" si="142"/>
        <v>0.074022</v>
      </c>
      <c r="S148" s="16">
        <f t="shared" si="143"/>
        <v>0.607683287410594</v>
      </c>
      <c r="T148" s="3">
        <v>0.01</v>
      </c>
      <c r="U148" s="17">
        <f t="shared" si="144"/>
        <v>0.00607683287410594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0.0160268328741059</v>
      </c>
      <c r="AU148" s="24">
        <f t="shared" si="148"/>
        <v>28.47</v>
      </c>
      <c r="AV148" s="1">
        <f t="shared" si="149"/>
        <v>0.26</v>
      </c>
      <c r="AW148" s="2">
        <f t="shared" si="150"/>
        <v>0.3</v>
      </c>
      <c r="AX148" s="1">
        <f t="shared" si="151"/>
        <v>238.453982824421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16.721064516129</v>
      </c>
      <c r="E149" s="12">
        <f t="shared" si="154"/>
        <v>23.0476</v>
      </c>
      <c r="F149" s="9" t="s">
        <v>109</v>
      </c>
      <c r="G149" s="6">
        <v>11</v>
      </c>
      <c r="H149" s="11">
        <f t="shared" si="135"/>
        <v>16.721064516129</v>
      </c>
      <c r="I149" s="11">
        <f t="shared" si="136"/>
        <v>289.871064516129</v>
      </c>
      <c r="J149" s="11">
        <f t="shared" si="137"/>
        <v>0.136213562455868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0.424460566932218</v>
      </c>
      <c r="O149" s="11">
        <f t="shared" si="155"/>
        <v>0.307040029838538</v>
      </c>
      <c r="P149" s="11">
        <f t="shared" si="140"/>
        <v>0.0418230162808631</v>
      </c>
      <c r="Q149" s="15">
        <f t="shared" si="141"/>
        <v>0.0108739842330244</v>
      </c>
      <c r="R149" s="11">
        <f t="shared" si="142"/>
        <v>0.074022</v>
      </c>
      <c r="S149" s="16">
        <f t="shared" si="143"/>
        <v>0.146902059293513</v>
      </c>
      <c r="T149" s="3">
        <v>0.01</v>
      </c>
      <c r="U149" s="17">
        <f t="shared" si="144"/>
        <v>0.00146902059293513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0.00695902059293513</v>
      </c>
      <c r="AU149" s="24">
        <f t="shared" si="148"/>
        <v>28.47</v>
      </c>
      <c r="AV149" s="1">
        <f t="shared" si="149"/>
        <v>0.26</v>
      </c>
      <c r="AW149" s="2">
        <f t="shared" si="150"/>
        <v>0.3</v>
      </c>
      <c r="AX149" s="1">
        <f t="shared" si="151"/>
        <v>103.539245088379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11.9393666666667</v>
      </c>
      <c r="E150" s="12">
        <f t="shared" si="154"/>
        <v>16.721064516129</v>
      </c>
      <c r="F150" s="9" t="s">
        <v>111</v>
      </c>
      <c r="G150" s="6">
        <v>12</v>
      </c>
      <c r="H150" s="11">
        <f t="shared" si="135"/>
        <v>11.9393666666667</v>
      </c>
      <c r="I150" s="11">
        <f t="shared" si="136"/>
        <v>285.089366666667</v>
      </c>
      <c r="J150" s="11">
        <f t="shared" si="137"/>
        <v>0.0775428150090316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0.549917013557675</v>
      </c>
      <c r="P150" s="11">
        <f t="shared" si="140"/>
        <v>0.0426421132526219</v>
      </c>
      <c r="Q150" s="15">
        <f t="shared" si="141"/>
        <v>0.0110869494456817</v>
      </c>
      <c r="R150" s="11">
        <f t="shared" si="142"/>
        <v>0.074022</v>
      </c>
      <c r="S150" s="16">
        <f t="shared" si="143"/>
        <v>0.149779112232602</v>
      </c>
      <c r="T150" s="3">
        <v>0.01</v>
      </c>
      <c r="U150" s="17">
        <f t="shared" si="144"/>
        <v>0.00149779112232602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0.00698779112232602</v>
      </c>
      <c r="AU150" s="24">
        <f t="shared" si="148"/>
        <v>28.47</v>
      </c>
      <c r="AV150" s="1">
        <f t="shared" si="149"/>
        <v>0.26</v>
      </c>
      <c r="AW150" s="2">
        <f t="shared" si="150"/>
        <v>0.3</v>
      </c>
      <c r="AX150" s="1">
        <f t="shared" si="151"/>
        <v>103.96730516582</v>
      </c>
      <c r="AY150" s="1">
        <f>SUM(AX139:AX150)</f>
        <v>2401.87640452213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4.01774193548387</v>
      </c>
      <c r="E151" s="12">
        <f t="shared" si="154"/>
        <v>11.9393666666667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32.5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12.5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215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1593.5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46694730.2523056</v>
      </c>
      <c r="J16" s="7" t="s">
        <v>35</v>
      </c>
      <c r="K16" s="7">
        <f>I16/(10000*1000)</f>
        <v>4.66947302523057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25569441.7808219</v>
      </c>
      <c r="J17" s="7" t="s">
        <v>35</v>
      </c>
      <c r="K17" s="7">
        <f>I17/(10000*1000)</f>
        <v>2.55694417808219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12.06</v>
      </c>
      <c r="E29" s="9"/>
      <c r="F29" s="9"/>
      <c r="G29" s="6">
        <v>1</v>
      </c>
      <c r="H29" s="11">
        <f t="shared" ref="H29:H40" si="0">E30</f>
        <v>12.06</v>
      </c>
      <c r="I29" s="11">
        <f t="shared" ref="I29:I40" si="1">H29+273.15</f>
        <v>285.21</v>
      </c>
      <c r="J29" s="11">
        <f t="shared" ref="J29:J40" si="2">EXP(($C$18*(I29-$C$16))/($C$19*I29*$C$16))</f>
        <v>0.0786711017874668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0.0781525281081844</v>
      </c>
      <c r="Q29" s="15">
        <f t="shared" ref="Q29:Q40" si="6">P29*$B$31</f>
        <v>0.010159828654064</v>
      </c>
      <c r="R29" s="11">
        <f t="shared" ref="R29:R40" si="7">L29*$B$31</f>
        <v>0.129143083333333</v>
      </c>
      <c r="S29" s="16">
        <f t="shared" ref="S29:S40" si="8">Q29/R29</f>
        <v>0.078671101787467</v>
      </c>
      <c r="T29" s="3">
        <v>0.01</v>
      </c>
      <c r="U29" s="17">
        <f t="shared" ref="U29:U40" si="9">S29*T29</f>
        <v>0.00078671101787467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0.0226867110178747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0.358333333333333</v>
      </c>
      <c r="AU29" s="1">
        <f t="shared" ref="AU29:AU40" si="17">AT29*10000*AS29*0.67*AR29*AQ29</f>
        <v>703.403787420715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12.0988387096774</v>
      </c>
      <c r="E30" s="12">
        <f t="shared" ref="E30:E41" si="18">D29</f>
        <v>12.06</v>
      </c>
      <c r="F30" s="9" t="s">
        <v>109</v>
      </c>
      <c r="G30" s="6">
        <v>2</v>
      </c>
      <c r="H30" s="11">
        <f t="shared" si="0"/>
        <v>12.0988387096774</v>
      </c>
      <c r="I30" s="11">
        <f t="shared" si="1"/>
        <v>285.248838709677</v>
      </c>
      <c r="J30" s="11">
        <f t="shared" si="2"/>
        <v>0.079037638016795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1.90866413855848</v>
      </c>
      <c r="P30" s="11">
        <f t="shared" si="5"/>
        <v>0.150856305279023</v>
      </c>
      <c r="Q30" s="15">
        <f t="shared" si="6"/>
        <v>0.019611319686273</v>
      </c>
      <c r="R30" s="11">
        <f t="shared" si="7"/>
        <v>0.129143083333333</v>
      </c>
      <c r="S30" s="16">
        <f t="shared" si="8"/>
        <v>0.15185729796813</v>
      </c>
      <c r="T30" s="3">
        <v>0.01</v>
      </c>
      <c r="U30" s="17">
        <f t="shared" si="9"/>
        <v>0.0015185729796813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0.0234185729796813</v>
      </c>
      <c r="AR30" s="24">
        <f t="shared" si="15"/>
        <v>99.3408333333333</v>
      </c>
      <c r="AS30" s="1">
        <f t="shared" si="16"/>
        <v>0.13</v>
      </c>
      <c r="AT30" s="2">
        <f>$E$4/12</f>
        <v>0.358333333333333</v>
      </c>
      <c r="AU30" s="1">
        <f t="shared" si="17"/>
        <v>726.095242140544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13.2368965517241</v>
      </c>
      <c r="E31" s="12">
        <f t="shared" si="18"/>
        <v>12.0988387096774</v>
      </c>
      <c r="F31" s="9" t="s">
        <v>109</v>
      </c>
      <c r="G31" s="6">
        <v>3</v>
      </c>
      <c r="H31" s="11">
        <f t="shared" si="0"/>
        <v>13.2368965517241</v>
      </c>
      <c r="I31" s="11">
        <f t="shared" si="1"/>
        <v>286.386896551724</v>
      </c>
      <c r="J31" s="11">
        <f t="shared" si="2"/>
        <v>0.0905198302413016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2.75121616661279</v>
      </c>
      <c r="P31" s="11">
        <f t="shared" si="5"/>
        <v>0.249039620358915</v>
      </c>
      <c r="Q31" s="15">
        <f t="shared" si="6"/>
        <v>0.0323751506466589</v>
      </c>
      <c r="R31" s="11">
        <f t="shared" si="7"/>
        <v>0.129143083333333</v>
      </c>
      <c r="S31" s="16">
        <f t="shared" si="8"/>
        <v>0.25069209911223</v>
      </c>
      <c r="T31" s="3">
        <v>0.01</v>
      </c>
      <c r="U31" s="17">
        <f t="shared" si="9"/>
        <v>0.0025069209911223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0.0244069209911223</v>
      </c>
      <c r="AR31" s="24">
        <f t="shared" si="15"/>
        <v>99.3408333333333</v>
      </c>
      <c r="AS31" s="1">
        <f t="shared" si="16"/>
        <v>0.13</v>
      </c>
      <c r="AT31" s="2">
        <f>$E$4/12</f>
        <v>0.358333333333333</v>
      </c>
      <c r="AU31" s="1">
        <f t="shared" si="17"/>
        <v>756.73907297127</v>
      </c>
    </row>
    <row r="32" s="1" customFormat="1" spans="1:47">
      <c r="A32" s="6"/>
      <c r="B32" s="6"/>
      <c r="C32" s="9">
        <v>3</v>
      </c>
      <c r="D32" s="10">
        <v>15.5905483870968</v>
      </c>
      <c r="E32" s="12">
        <f t="shared" si="18"/>
        <v>13.2368965517241</v>
      </c>
      <c r="F32" s="9" t="s">
        <v>109</v>
      </c>
      <c r="G32" s="6">
        <v>4</v>
      </c>
      <c r="H32" s="11">
        <f t="shared" si="0"/>
        <v>15.5905483870968</v>
      </c>
      <c r="I32" s="11">
        <f t="shared" si="1"/>
        <v>288.740548387097</v>
      </c>
      <c r="J32" s="11">
        <f t="shared" si="2"/>
        <v>0.119427270923645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3.49558487958721</v>
      </c>
      <c r="P32" s="11">
        <f t="shared" si="5"/>
        <v>0.417468162451058</v>
      </c>
      <c r="Q32" s="15">
        <f t="shared" si="6"/>
        <v>0.0542708611186375</v>
      </c>
      <c r="R32" s="11">
        <f t="shared" si="7"/>
        <v>0.129143083333333</v>
      </c>
      <c r="S32" s="16">
        <f t="shared" si="8"/>
        <v>0.420238232802281</v>
      </c>
      <c r="T32" s="3">
        <v>0.01</v>
      </c>
      <c r="U32" s="17">
        <f t="shared" si="9"/>
        <v>0.00420238232802281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0.0336523823280228</v>
      </c>
      <c r="AR32" s="24">
        <f t="shared" si="15"/>
        <v>99.3408333333333</v>
      </c>
      <c r="AS32" s="1">
        <f t="shared" si="16"/>
        <v>0.13</v>
      </c>
      <c r="AT32" s="2">
        <f>$E$4/12</f>
        <v>0.358333333333333</v>
      </c>
      <c r="AU32" s="1">
        <f t="shared" si="17"/>
        <v>1043.39554405268</v>
      </c>
    </row>
    <row r="33" s="1" customFormat="1" spans="1:47">
      <c r="A33" s="6"/>
      <c r="B33" s="6"/>
      <c r="C33" s="9">
        <v>4</v>
      </c>
      <c r="D33" s="10">
        <v>17.3161333333333</v>
      </c>
      <c r="E33" s="12">
        <f t="shared" si="18"/>
        <v>15.5905483870968</v>
      </c>
      <c r="F33" s="9" t="s">
        <v>109</v>
      </c>
      <c r="G33" s="6">
        <v>5</v>
      </c>
      <c r="H33" s="11">
        <f t="shared" si="0"/>
        <v>17.3161333333333</v>
      </c>
      <c r="I33" s="11">
        <f t="shared" si="1"/>
        <v>290.466133333333</v>
      </c>
      <c r="J33" s="11">
        <f t="shared" si="2"/>
        <v>0.145917133671374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2.92421088127934</v>
      </c>
      <c r="O33" s="11">
        <f t="shared" si="19"/>
        <v>1.14731416919014</v>
      </c>
      <c r="P33" s="11">
        <f t="shared" si="5"/>
        <v>0.16741279498878</v>
      </c>
      <c r="Q33" s="15">
        <f t="shared" si="6"/>
        <v>0.0217636633485414</v>
      </c>
      <c r="R33" s="11">
        <f t="shared" si="7"/>
        <v>0.129143083333333</v>
      </c>
      <c r="S33" s="16">
        <f t="shared" si="8"/>
        <v>0.168523646693233</v>
      </c>
      <c r="T33" s="3">
        <v>0.01</v>
      </c>
      <c r="U33" s="17">
        <f t="shared" si="9"/>
        <v>0.00168523646693233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0.0311352364669323</v>
      </c>
      <c r="AR33" s="24">
        <f t="shared" si="15"/>
        <v>99.3408333333333</v>
      </c>
      <c r="AS33" s="1">
        <f t="shared" si="16"/>
        <v>0.13</v>
      </c>
      <c r="AT33" s="2">
        <f>$E$4/12</f>
        <v>0.358333333333333</v>
      </c>
      <c r="AU33" s="1">
        <f t="shared" si="17"/>
        <v>965.35118007297</v>
      </c>
    </row>
    <row r="34" s="1" customFormat="1" spans="1:47">
      <c r="A34" s="6"/>
      <c r="B34" s="6"/>
      <c r="C34" s="9">
        <v>5</v>
      </c>
      <c r="D34" s="10">
        <v>24.232935483871</v>
      </c>
      <c r="E34" s="12">
        <f t="shared" si="18"/>
        <v>17.3161333333333</v>
      </c>
      <c r="F34" s="9" t="s">
        <v>111</v>
      </c>
      <c r="G34" s="6">
        <v>6</v>
      </c>
      <c r="H34" s="11">
        <f t="shared" si="0"/>
        <v>24.232935483871</v>
      </c>
      <c r="I34" s="11">
        <f t="shared" si="1"/>
        <v>297.382935483871</v>
      </c>
      <c r="J34" s="11">
        <f t="shared" si="2"/>
        <v>0.318208437666781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1.97330970753469</v>
      </c>
      <c r="P34" s="11">
        <f t="shared" si="5"/>
        <v>0.627923799067308</v>
      </c>
      <c r="Q34" s="15">
        <f t="shared" si="6"/>
        <v>0.0816300938787501</v>
      </c>
      <c r="R34" s="11">
        <f t="shared" si="7"/>
        <v>0.129143083333333</v>
      </c>
      <c r="S34" s="16">
        <f t="shared" si="8"/>
        <v>0.632090327811467</v>
      </c>
      <c r="T34" s="3">
        <v>0.01</v>
      </c>
      <c r="U34" s="17">
        <f t="shared" si="9"/>
        <v>0.00632090327811467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0.0357709032781147</v>
      </c>
      <c r="AR34" s="24">
        <f t="shared" si="15"/>
        <v>99.3408333333333</v>
      </c>
      <c r="AS34" s="1">
        <f t="shared" si="16"/>
        <v>0.13</v>
      </c>
      <c r="AT34" s="2">
        <f>$E$4/12</f>
        <v>0.358333333333333</v>
      </c>
      <c r="AU34" s="1">
        <f t="shared" si="17"/>
        <v>1109.08050203758</v>
      </c>
    </row>
    <row r="35" s="1" customFormat="1" spans="1:47">
      <c r="A35" s="6"/>
      <c r="B35" s="6"/>
      <c r="C35" s="9">
        <v>6</v>
      </c>
      <c r="D35" s="10">
        <v>27.1846333333333</v>
      </c>
      <c r="E35" s="12">
        <f t="shared" si="18"/>
        <v>24.232935483871</v>
      </c>
      <c r="F35" s="9" t="s">
        <v>109</v>
      </c>
      <c r="G35" s="6">
        <v>7</v>
      </c>
      <c r="H35" s="11">
        <f t="shared" si="0"/>
        <v>27.1846333333333</v>
      </c>
      <c r="I35" s="11">
        <f t="shared" si="1"/>
        <v>300.334633333333</v>
      </c>
      <c r="J35" s="11">
        <f t="shared" si="2"/>
        <v>0.438996716890292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2.33879424180072</v>
      </c>
      <c r="P35" s="11">
        <f t="shared" si="5"/>
        <v>1.02672299363244</v>
      </c>
      <c r="Q35" s="15">
        <f t="shared" si="6"/>
        <v>0.133473989172217</v>
      </c>
      <c r="R35" s="11">
        <f t="shared" si="7"/>
        <v>0.129143083333333</v>
      </c>
      <c r="S35" s="16">
        <f t="shared" si="8"/>
        <v>1.03353571656412</v>
      </c>
      <c r="T35" s="3">
        <v>0.01</v>
      </c>
      <c r="U35" s="17">
        <f t="shared" si="9"/>
        <v>0.0103353571656412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0.0452353571656412</v>
      </c>
      <c r="AR35" s="24">
        <f t="shared" si="15"/>
        <v>99.3408333333333</v>
      </c>
      <c r="AS35" s="1">
        <f t="shared" si="16"/>
        <v>0.13</v>
      </c>
      <c r="AT35" s="2">
        <f>$E$4/12</f>
        <v>0.358333333333333</v>
      </c>
      <c r="AU35" s="1">
        <f t="shared" si="17"/>
        <v>1402.52685947166</v>
      </c>
    </row>
    <row r="36" s="1" customFormat="1" spans="1:47">
      <c r="A36" s="6"/>
      <c r="B36" s="6"/>
      <c r="C36" s="9">
        <v>7</v>
      </c>
      <c r="D36" s="10">
        <v>28.4381290322581</v>
      </c>
      <c r="E36" s="12">
        <f t="shared" si="18"/>
        <v>27.1846333333333</v>
      </c>
      <c r="F36" s="9" t="s">
        <v>109</v>
      </c>
      <c r="G36" s="6">
        <v>8</v>
      </c>
      <c r="H36" s="11">
        <f t="shared" si="0"/>
        <v>28.4381290322581</v>
      </c>
      <c r="I36" s="11">
        <f t="shared" si="1"/>
        <v>301.588129032258</v>
      </c>
      <c r="J36" s="11">
        <f t="shared" si="2"/>
        <v>0.502320763865792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2.30547958150162</v>
      </c>
      <c r="P36" s="11">
        <f t="shared" si="5"/>
        <v>1.15809026445688</v>
      </c>
      <c r="Q36" s="15">
        <f t="shared" si="6"/>
        <v>0.150551734379394</v>
      </c>
      <c r="R36" s="11">
        <f t="shared" si="7"/>
        <v>0.129143083333333</v>
      </c>
      <c r="S36" s="16">
        <f t="shared" si="8"/>
        <v>1.16577466244013</v>
      </c>
      <c r="T36" s="3">
        <v>0.01</v>
      </c>
      <c r="U36" s="17">
        <f t="shared" si="9"/>
        <v>0.0116577466244013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0.0465577466244013</v>
      </c>
      <c r="AR36" s="24">
        <f t="shared" si="15"/>
        <v>99.3408333333333</v>
      </c>
      <c r="AS36" s="1">
        <f t="shared" si="16"/>
        <v>0.13</v>
      </c>
      <c r="AT36" s="2">
        <f>$E$4/12</f>
        <v>0.358333333333333</v>
      </c>
      <c r="AU36" s="1">
        <f t="shared" si="17"/>
        <v>1443.52767942322</v>
      </c>
    </row>
    <row r="37" s="1" customFormat="1" spans="1:47">
      <c r="A37" s="6"/>
      <c r="B37" s="6"/>
      <c r="C37" s="9">
        <v>8</v>
      </c>
      <c r="D37" s="10">
        <v>27.7050967741935</v>
      </c>
      <c r="E37" s="12">
        <f t="shared" si="18"/>
        <v>28.4381290322581</v>
      </c>
      <c r="F37" s="9" t="s">
        <v>109</v>
      </c>
      <c r="G37" s="6">
        <v>9</v>
      </c>
      <c r="H37" s="11">
        <f t="shared" si="0"/>
        <v>27.7050967741935</v>
      </c>
      <c r="I37" s="11">
        <f t="shared" si="1"/>
        <v>300.855096774193</v>
      </c>
      <c r="J37" s="11">
        <f t="shared" si="2"/>
        <v>0.464321165496361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2.14079765037807</v>
      </c>
      <c r="P37" s="11">
        <f t="shared" si="5"/>
        <v>0.994017660115417</v>
      </c>
      <c r="Q37" s="15">
        <f t="shared" si="6"/>
        <v>0.129222295815004</v>
      </c>
      <c r="R37" s="11">
        <f t="shared" si="7"/>
        <v>0.129143083333333</v>
      </c>
      <c r="S37" s="16">
        <f t="shared" si="8"/>
        <v>1.00061336991209</v>
      </c>
      <c r="T37" s="3">
        <v>0.01</v>
      </c>
      <c r="U37" s="17">
        <f t="shared" si="9"/>
        <v>0.0100061336991209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0.0394561336991209</v>
      </c>
      <c r="AR37" s="24">
        <f t="shared" si="15"/>
        <v>99.3408333333333</v>
      </c>
      <c r="AS37" s="1">
        <f t="shared" si="16"/>
        <v>0.13</v>
      </c>
      <c r="AT37" s="2">
        <f>$E$4/12</f>
        <v>0.358333333333333</v>
      </c>
      <c r="AU37" s="1">
        <f t="shared" si="17"/>
        <v>1223.34144685287</v>
      </c>
    </row>
    <row r="38" s="1" customFormat="1" spans="1:47">
      <c r="A38" s="6"/>
      <c r="B38" s="6"/>
      <c r="C38" s="9">
        <v>9</v>
      </c>
      <c r="D38" s="10">
        <v>24.2193333333333</v>
      </c>
      <c r="E38" s="12">
        <f t="shared" si="18"/>
        <v>27.7050967741935</v>
      </c>
      <c r="F38" s="9" t="s">
        <v>109</v>
      </c>
      <c r="G38" s="6">
        <v>10</v>
      </c>
      <c r="H38" s="11">
        <f t="shared" si="0"/>
        <v>24.2193333333333</v>
      </c>
      <c r="I38" s="11">
        <f t="shared" si="1"/>
        <v>297.369333333333</v>
      </c>
      <c r="J38" s="11">
        <f t="shared" si="2"/>
        <v>0.317732228622991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2.14018832359599</v>
      </c>
      <c r="P38" s="11">
        <f t="shared" si="5"/>
        <v>0.680006805729057</v>
      </c>
      <c r="Q38" s="15">
        <f t="shared" si="6"/>
        <v>0.0884008847447774</v>
      </c>
      <c r="R38" s="11">
        <f t="shared" si="7"/>
        <v>0.129143083333333</v>
      </c>
      <c r="S38" s="16">
        <f t="shared" si="8"/>
        <v>0.684518926318374</v>
      </c>
      <c r="T38" s="3">
        <v>0.01</v>
      </c>
      <c r="U38" s="17">
        <f t="shared" si="9"/>
        <v>0.00684518926318374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0.0362951892631837</v>
      </c>
      <c r="AR38" s="24">
        <f t="shared" si="15"/>
        <v>99.3408333333333</v>
      </c>
      <c r="AS38" s="1">
        <f t="shared" si="16"/>
        <v>0.13</v>
      </c>
      <c r="AT38" s="2">
        <f>$E$4/12</f>
        <v>0.358333333333333</v>
      </c>
      <c r="AU38" s="1">
        <f t="shared" si="17"/>
        <v>1125.33604244177</v>
      </c>
    </row>
    <row r="39" s="1" customFormat="1" spans="1:47">
      <c r="A39" s="6"/>
      <c r="B39" s="6"/>
      <c r="C39" s="9">
        <v>10</v>
      </c>
      <c r="D39" s="10">
        <v>20.8381612903226</v>
      </c>
      <c r="E39" s="12">
        <f t="shared" si="18"/>
        <v>24.2193333333333</v>
      </c>
      <c r="F39" s="9" t="s">
        <v>109</v>
      </c>
      <c r="G39" s="6">
        <v>11</v>
      </c>
      <c r="H39" s="11">
        <f t="shared" si="0"/>
        <v>20.8381612903226</v>
      </c>
      <c r="I39" s="11">
        <f t="shared" si="1"/>
        <v>293.988161290323</v>
      </c>
      <c r="J39" s="11">
        <f t="shared" si="2"/>
        <v>0.218029240911874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1.38717244197358</v>
      </c>
      <c r="O39" s="11">
        <f t="shared" si="19"/>
        <v>1.06641740922668</v>
      </c>
      <c r="P39" s="11">
        <f t="shared" si="5"/>
        <v>0.2325101782289</v>
      </c>
      <c r="Q39" s="15">
        <f t="shared" si="6"/>
        <v>0.030226323169757</v>
      </c>
      <c r="R39" s="11">
        <f t="shared" si="7"/>
        <v>0.129143083333333</v>
      </c>
      <c r="S39" s="16">
        <f t="shared" si="8"/>
        <v>0.234052977438516</v>
      </c>
      <c r="T39" s="3">
        <v>0.01</v>
      </c>
      <c r="U39" s="17">
        <f t="shared" si="9"/>
        <v>0.00234052977438516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0.0242405297743852</v>
      </c>
      <c r="AR39" s="24">
        <f t="shared" si="15"/>
        <v>99.3408333333333</v>
      </c>
      <c r="AS39" s="1">
        <f t="shared" si="16"/>
        <v>0.13</v>
      </c>
      <c r="AT39" s="2">
        <f>$E$4/12</f>
        <v>0.358333333333333</v>
      </c>
      <c r="AU39" s="1">
        <f t="shared" si="17"/>
        <v>751.580096337142</v>
      </c>
    </row>
    <row r="40" s="1" customFormat="1" spans="1:48">
      <c r="A40" s="6"/>
      <c r="B40" s="6"/>
      <c r="C40" s="9">
        <v>11</v>
      </c>
      <c r="D40" s="10">
        <v>18.0963333333333</v>
      </c>
      <c r="E40" s="12">
        <f t="shared" si="18"/>
        <v>20.8381612903226</v>
      </c>
      <c r="F40" s="9" t="s">
        <v>111</v>
      </c>
      <c r="G40" s="6">
        <v>12</v>
      </c>
      <c r="H40" s="11">
        <f t="shared" si="0"/>
        <v>18.0963333333333</v>
      </c>
      <c r="I40" s="11">
        <f t="shared" si="1"/>
        <v>291.246333333333</v>
      </c>
      <c r="J40" s="11">
        <f t="shared" si="2"/>
        <v>0.159626496919096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1.82731556433111</v>
      </c>
      <c r="P40" s="11">
        <f t="shared" si="5"/>
        <v>0.291687982299916</v>
      </c>
      <c r="Q40" s="15">
        <f t="shared" si="6"/>
        <v>0.0379194376989891</v>
      </c>
      <c r="R40" s="11">
        <f t="shared" si="7"/>
        <v>0.129143083333333</v>
      </c>
      <c r="S40" s="16">
        <f t="shared" si="8"/>
        <v>0.293623450209213</v>
      </c>
      <c r="T40" s="3">
        <v>0.01</v>
      </c>
      <c r="U40" s="17">
        <f t="shared" si="9"/>
        <v>0.00293623450209213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0.0248362345020921</v>
      </c>
      <c r="AR40" s="24">
        <f t="shared" si="15"/>
        <v>99.3408333333333</v>
      </c>
      <c r="AS40" s="1">
        <f t="shared" si="16"/>
        <v>0.13</v>
      </c>
      <c r="AT40" s="2">
        <f>$E$4/12</f>
        <v>0.358333333333333</v>
      </c>
      <c r="AU40" s="1">
        <f t="shared" si="17"/>
        <v>770.049982136073</v>
      </c>
      <c r="AV40" s="1">
        <f>SUM(AU29:AU40)</f>
        <v>12020.4274353585</v>
      </c>
    </row>
    <row r="41" s="1" customFormat="1" spans="1:46">
      <c r="A41" s="6"/>
      <c r="B41" s="6"/>
      <c r="C41" s="9">
        <v>12</v>
      </c>
      <c r="D41" s="10">
        <v>11.6298064516129</v>
      </c>
      <c r="E41" s="12">
        <f t="shared" si="18"/>
        <v>18.0963333333333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9">
        <v>12.06</v>
      </c>
      <c r="E44" s="9"/>
      <c r="F44" s="9"/>
      <c r="G44" s="6">
        <v>1</v>
      </c>
      <c r="H44" s="11">
        <f t="shared" ref="H44:H55" si="20">E45</f>
        <v>12.06</v>
      </c>
      <c r="I44" s="11">
        <f t="shared" ref="I44:I55" si="21">H44+273.15</f>
        <v>285.21</v>
      </c>
      <c r="J44" s="11">
        <f t="shared" ref="J44:J55" si="22">EXP(($C$18*(I44-$C$16))/($C$19*I44*$C$16))</f>
        <v>0.0786711017874668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0.0764966325340612</v>
      </c>
      <c r="Q44" s="15">
        <f t="shared" ref="Q44:Q55" si="26">P44*$B$46</f>
        <v>0.00994456222942795</v>
      </c>
      <c r="R44" s="11">
        <f t="shared" ref="R44:R55" si="27">L44*$B$46</f>
        <v>0.1264068</v>
      </c>
      <c r="S44" s="16">
        <f t="shared" ref="S44:S55" si="28">Q44/R44</f>
        <v>0.0786711017874668</v>
      </c>
      <c r="T44" s="3">
        <v>0.01</v>
      </c>
      <c r="U44" s="17">
        <f t="shared" ref="U44:U55" si="29">S44*T44</f>
        <v>0.000786711017874668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0.0198867110178747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2.70833333333333</v>
      </c>
      <c r="AU44" s="1">
        <f t="shared" ref="AU44:AU55" si="37">AT44*10000*AS44*0.67*AR44*AQ44</f>
        <v>4561.52771353816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12.0988387096774</v>
      </c>
      <c r="E45" s="12">
        <f t="shared" ref="E45:E56" si="38">D44</f>
        <v>12.06</v>
      </c>
      <c r="F45" s="9" t="s">
        <v>109</v>
      </c>
      <c r="G45" s="6">
        <v>2</v>
      </c>
      <c r="H45" s="11">
        <f t="shared" si="20"/>
        <v>12.0988387096774</v>
      </c>
      <c r="I45" s="11">
        <f t="shared" si="21"/>
        <v>285.248838709677</v>
      </c>
      <c r="J45" s="11">
        <f t="shared" si="22"/>
        <v>0.079037638016795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1.86822336746594</v>
      </c>
      <c r="P45" s="11">
        <f t="shared" si="25"/>
        <v>0.147659962252291</v>
      </c>
      <c r="Q45" s="15">
        <f t="shared" si="26"/>
        <v>0.0191957950927978</v>
      </c>
      <c r="R45" s="11">
        <f t="shared" si="27"/>
        <v>0.1264068</v>
      </c>
      <c r="S45" s="16">
        <f t="shared" si="28"/>
        <v>0.15185729796813</v>
      </c>
      <c r="T45" s="3">
        <v>0.01</v>
      </c>
      <c r="U45" s="17">
        <f t="shared" si="29"/>
        <v>0.0015185729796813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0.0206185729796813</v>
      </c>
      <c r="AR45" s="24">
        <f t="shared" si="35"/>
        <v>97.236</v>
      </c>
      <c r="AS45" s="1">
        <f t="shared" si="36"/>
        <v>0.13</v>
      </c>
      <c r="AT45" s="2">
        <f>$E$3/12</f>
        <v>2.70833333333333</v>
      </c>
      <c r="AU45" s="1">
        <f t="shared" si="37"/>
        <v>4729.39904320473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13.2368965517241</v>
      </c>
      <c r="E46" s="12">
        <f t="shared" si="38"/>
        <v>12.0988387096774</v>
      </c>
      <c r="F46" s="9" t="s">
        <v>109</v>
      </c>
      <c r="G46" s="6">
        <v>3</v>
      </c>
      <c r="H46" s="11">
        <f t="shared" si="20"/>
        <v>13.2368965517241</v>
      </c>
      <c r="I46" s="11">
        <f t="shared" si="21"/>
        <v>286.386896551724</v>
      </c>
      <c r="J46" s="11">
        <f t="shared" si="22"/>
        <v>0.0905198302413016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2.69292340521365</v>
      </c>
      <c r="P46" s="11">
        <f t="shared" si="25"/>
        <v>0.243762969492767</v>
      </c>
      <c r="Q46" s="15">
        <f t="shared" si="26"/>
        <v>0.0316891860340598</v>
      </c>
      <c r="R46" s="11">
        <f t="shared" si="27"/>
        <v>0.1264068</v>
      </c>
      <c r="S46" s="16">
        <f t="shared" si="28"/>
        <v>0.250692099112229</v>
      </c>
      <c r="T46" s="3">
        <v>0.01</v>
      </c>
      <c r="U46" s="17">
        <f t="shared" si="29"/>
        <v>0.00250692099112229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0.0216069209911223</v>
      </c>
      <c r="AR46" s="24">
        <f t="shared" si="35"/>
        <v>97.236</v>
      </c>
      <c r="AS46" s="1">
        <f t="shared" si="36"/>
        <v>0.13</v>
      </c>
      <c r="AT46" s="2">
        <f>$E$3/12</f>
        <v>2.70833333333333</v>
      </c>
      <c r="AU46" s="1">
        <f t="shared" si="37"/>
        <v>4956.10203299304</v>
      </c>
    </row>
    <row r="47" s="1" customFormat="1" spans="1:47">
      <c r="A47" s="6"/>
      <c r="B47" s="6"/>
      <c r="C47" s="9">
        <v>3</v>
      </c>
      <c r="D47" s="10">
        <v>15.5905483870968</v>
      </c>
      <c r="E47" s="12">
        <f t="shared" si="38"/>
        <v>13.2368965517241</v>
      </c>
      <c r="F47" s="9" t="s">
        <v>109</v>
      </c>
      <c r="G47" s="6">
        <v>4</v>
      </c>
      <c r="H47" s="11">
        <f t="shared" si="20"/>
        <v>15.5905483870968</v>
      </c>
      <c r="I47" s="11">
        <f t="shared" si="21"/>
        <v>288.740548387097</v>
      </c>
      <c r="J47" s="11">
        <f t="shared" si="22"/>
        <v>0.119427270923645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3.42152043572088</v>
      </c>
      <c r="P47" s="11">
        <f t="shared" si="25"/>
        <v>0.408622848047625</v>
      </c>
      <c r="Q47" s="15">
        <f t="shared" si="26"/>
        <v>0.0531209702461912</v>
      </c>
      <c r="R47" s="11">
        <f t="shared" si="27"/>
        <v>0.1264068</v>
      </c>
      <c r="S47" s="16">
        <f t="shared" si="28"/>
        <v>0.42023823280228</v>
      </c>
      <c r="T47" s="3">
        <v>0.01</v>
      </c>
      <c r="U47" s="17">
        <f t="shared" si="29"/>
        <v>0.0042023823280228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0.0322523823280228</v>
      </c>
      <c r="AR47" s="24">
        <f t="shared" si="35"/>
        <v>97.236</v>
      </c>
      <c r="AS47" s="1">
        <f t="shared" si="36"/>
        <v>0.13</v>
      </c>
      <c r="AT47" s="2">
        <f>$E$3/12</f>
        <v>2.70833333333333</v>
      </c>
      <c r="AU47" s="1">
        <f t="shared" si="37"/>
        <v>7397.91188621735</v>
      </c>
    </row>
    <row r="48" s="1" customFormat="1" spans="1:47">
      <c r="A48" s="6"/>
      <c r="B48" s="6"/>
      <c r="C48" s="9">
        <v>4</v>
      </c>
      <c r="D48" s="10">
        <v>17.3161333333333</v>
      </c>
      <c r="E48" s="12">
        <f t="shared" si="38"/>
        <v>15.5905483870968</v>
      </c>
      <c r="F48" s="9" t="s">
        <v>109</v>
      </c>
      <c r="G48" s="6">
        <v>5</v>
      </c>
      <c r="H48" s="11">
        <f t="shared" si="20"/>
        <v>17.3161333333333</v>
      </c>
      <c r="I48" s="11">
        <f t="shared" si="21"/>
        <v>290.466133333333</v>
      </c>
      <c r="J48" s="11">
        <f t="shared" si="22"/>
        <v>0.145917133671374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2.86225270828959</v>
      </c>
      <c r="O48" s="11">
        <f t="shared" si="39"/>
        <v>1.12300487938366</v>
      </c>
      <c r="P48" s="11">
        <f t="shared" si="25"/>
        <v>0.163865653098632</v>
      </c>
      <c r="Q48" s="15">
        <f t="shared" si="26"/>
        <v>0.0213025349028221</v>
      </c>
      <c r="R48" s="11">
        <f t="shared" si="27"/>
        <v>0.1264068</v>
      </c>
      <c r="S48" s="16">
        <f t="shared" si="28"/>
        <v>0.168523646693233</v>
      </c>
      <c r="T48" s="3">
        <v>0.01</v>
      </c>
      <c r="U48" s="17">
        <f t="shared" si="29"/>
        <v>0.00168523646693233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0.0297352364669323</v>
      </c>
      <c r="AR48" s="24">
        <f t="shared" si="35"/>
        <v>97.236</v>
      </c>
      <c r="AS48" s="1">
        <f t="shared" si="36"/>
        <v>0.13</v>
      </c>
      <c r="AT48" s="2">
        <f>$E$3/12</f>
        <v>2.70833333333333</v>
      </c>
      <c r="AU48" s="1">
        <f t="shared" si="37"/>
        <v>6820.53986154913</v>
      </c>
    </row>
    <row r="49" s="1" customFormat="1" spans="1:47">
      <c r="A49" s="6"/>
      <c r="B49" s="6"/>
      <c r="C49" s="9">
        <v>5</v>
      </c>
      <c r="D49" s="10">
        <v>24.232935483871</v>
      </c>
      <c r="E49" s="12">
        <f t="shared" si="38"/>
        <v>17.3161333333333</v>
      </c>
      <c r="F49" s="9" t="s">
        <v>111</v>
      </c>
      <c r="G49" s="6">
        <v>6</v>
      </c>
      <c r="H49" s="11">
        <f t="shared" si="20"/>
        <v>24.232935483871</v>
      </c>
      <c r="I49" s="11">
        <f t="shared" si="21"/>
        <v>297.382935483871</v>
      </c>
      <c r="J49" s="11">
        <f t="shared" si="22"/>
        <v>0.318208437666781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1.93149922628503</v>
      </c>
      <c r="P49" s="11">
        <f t="shared" si="25"/>
        <v>0.614619351150757</v>
      </c>
      <c r="Q49" s="15">
        <f t="shared" si="26"/>
        <v>0.0799005156495984</v>
      </c>
      <c r="R49" s="11">
        <f t="shared" si="27"/>
        <v>0.1264068</v>
      </c>
      <c r="S49" s="16">
        <f t="shared" si="28"/>
        <v>0.632090327811466</v>
      </c>
      <c r="T49" s="3">
        <v>0.01</v>
      </c>
      <c r="U49" s="17">
        <f t="shared" si="29"/>
        <v>0.00632090327811466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0.0343709032781147</v>
      </c>
      <c r="AR49" s="24">
        <f t="shared" si="35"/>
        <v>97.236</v>
      </c>
      <c r="AS49" s="1">
        <f t="shared" si="36"/>
        <v>0.13</v>
      </c>
      <c r="AT49" s="2">
        <f>$E$3/12</f>
        <v>2.70833333333333</v>
      </c>
      <c r="AU49" s="1">
        <f t="shared" si="37"/>
        <v>7883.84905385001</v>
      </c>
    </row>
    <row r="50" s="1" customFormat="1" spans="1:47">
      <c r="A50" s="6"/>
      <c r="B50" s="6"/>
      <c r="C50" s="9">
        <v>6</v>
      </c>
      <c r="D50" s="10">
        <v>27.1846333333333</v>
      </c>
      <c r="E50" s="12">
        <f t="shared" si="38"/>
        <v>24.232935483871</v>
      </c>
      <c r="F50" s="9" t="s">
        <v>109</v>
      </c>
      <c r="G50" s="6">
        <v>7</v>
      </c>
      <c r="H50" s="11">
        <f t="shared" si="20"/>
        <v>27.1846333333333</v>
      </c>
      <c r="I50" s="11">
        <f t="shared" si="21"/>
        <v>300.334633333333</v>
      </c>
      <c r="J50" s="11">
        <f t="shared" si="22"/>
        <v>0.438996716890292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2.28923987513427</v>
      </c>
      <c r="P50" s="11">
        <f t="shared" si="25"/>
        <v>1.00496878935829</v>
      </c>
      <c r="Q50" s="15">
        <f t="shared" si="26"/>
        <v>0.130645942616578</v>
      </c>
      <c r="R50" s="11">
        <f t="shared" si="27"/>
        <v>0.1264068</v>
      </c>
      <c r="S50" s="16">
        <f t="shared" si="28"/>
        <v>1.03353571656412</v>
      </c>
      <c r="T50" s="3">
        <v>0.01</v>
      </c>
      <c r="U50" s="17">
        <f t="shared" si="29"/>
        <v>0.0103353571656412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0.0444353571656412</v>
      </c>
      <c r="AR50" s="24">
        <f t="shared" si="35"/>
        <v>97.236</v>
      </c>
      <c r="AS50" s="1">
        <f t="shared" si="36"/>
        <v>0.13</v>
      </c>
      <c r="AT50" s="2">
        <f>$E$3/12</f>
        <v>2.70833333333333</v>
      </c>
      <c r="AU50" s="1">
        <f t="shared" si="37"/>
        <v>10192.3899326467</v>
      </c>
    </row>
    <row r="51" s="1" customFormat="1" spans="1:47">
      <c r="A51" s="6"/>
      <c r="B51" s="6"/>
      <c r="C51" s="9">
        <v>7</v>
      </c>
      <c r="D51" s="10">
        <v>28.4381290322581</v>
      </c>
      <c r="E51" s="12">
        <f t="shared" si="38"/>
        <v>27.1846333333333</v>
      </c>
      <c r="F51" s="9" t="s">
        <v>109</v>
      </c>
      <c r="G51" s="6">
        <v>8</v>
      </c>
      <c r="H51" s="11">
        <f t="shared" si="20"/>
        <v>28.4381290322581</v>
      </c>
      <c r="I51" s="11">
        <f t="shared" si="21"/>
        <v>301.588129032258</v>
      </c>
      <c r="J51" s="11">
        <f t="shared" si="22"/>
        <v>0.502320763865792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2.25663108577599</v>
      </c>
      <c r="P51" s="11">
        <f t="shared" si="25"/>
        <v>1.13355265077029</v>
      </c>
      <c r="Q51" s="15">
        <f t="shared" si="26"/>
        <v>0.147361844600137</v>
      </c>
      <c r="R51" s="11">
        <f t="shared" si="27"/>
        <v>0.1264068</v>
      </c>
      <c r="S51" s="16">
        <f t="shared" si="28"/>
        <v>1.16577466244013</v>
      </c>
      <c r="T51" s="3">
        <v>0.01</v>
      </c>
      <c r="U51" s="17">
        <f t="shared" si="29"/>
        <v>0.0116577466244013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0.0457577466244013</v>
      </c>
      <c r="AR51" s="24">
        <f t="shared" si="35"/>
        <v>97.236</v>
      </c>
      <c r="AS51" s="1">
        <f t="shared" si="36"/>
        <v>0.13</v>
      </c>
      <c r="AT51" s="2">
        <f>$E$3/12</f>
        <v>2.70833333333333</v>
      </c>
      <c r="AU51" s="1">
        <f t="shared" si="37"/>
        <v>10495.7139040567</v>
      </c>
    </row>
    <row r="52" s="1" customFormat="1" spans="1:47">
      <c r="A52" s="6"/>
      <c r="B52" s="6"/>
      <c r="C52" s="9">
        <v>8</v>
      </c>
      <c r="D52" s="10">
        <v>27.7050967741935</v>
      </c>
      <c r="E52" s="12">
        <f t="shared" si="38"/>
        <v>28.4381290322581</v>
      </c>
      <c r="F52" s="9" t="s">
        <v>109</v>
      </c>
      <c r="G52" s="6">
        <v>9</v>
      </c>
      <c r="H52" s="11">
        <f t="shared" si="20"/>
        <v>27.7050967741935</v>
      </c>
      <c r="I52" s="11">
        <f t="shared" si="21"/>
        <v>300.855096774193</v>
      </c>
      <c r="J52" s="11">
        <f t="shared" si="22"/>
        <v>0.464321165496361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2.0954384350057</v>
      </c>
      <c r="P52" s="11">
        <f t="shared" si="25"/>
        <v>0.972956416367718</v>
      </c>
      <c r="Q52" s="15">
        <f t="shared" si="26"/>
        <v>0.126484334127803</v>
      </c>
      <c r="R52" s="11">
        <f t="shared" si="27"/>
        <v>0.1264068</v>
      </c>
      <c r="S52" s="16">
        <f t="shared" si="28"/>
        <v>1.00061336991209</v>
      </c>
      <c r="T52" s="3">
        <v>0.01</v>
      </c>
      <c r="U52" s="17">
        <f t="shared" si="29"/>
        <v>0.0100061336991209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0.0380561336991209</v>
      </c>
      <c r="AR52" s="24">
        <f t="shared" si="35"/>
        <v>97.236</v>
      </c>
      <c r="AS52" s="1">
        <f t="shared" si="36"/>
        <v>0.13</v>
      </c>
      <c r="AT52" s="2">
        <f>$E$3/12</f>
        <v>2.70833333333333</v>
      </c>
      <c r="AU52" s="1">
        <f t="shared" si="37"/>
        <v>8729.15125998577</v>
      </c>
    </row>
    <row r="53" s="1" customFormat="1" spans="1:47">
      <c r="A53" s="6"/>
      <c r="B53" s="6"/>
      <c r="C53" s="9">
        <v>9</v>
      </c>
      <c r="D53" s="10">
        <v>24.2193333333333</v>
      </c>
      <c r="E53" s="12">
        <f t="shared" si="38"/>
        <v>27.7050967741935</v>
      </c>
      <c r="F53" s="9" t="s">
        <v>109</v>
      </c>
      <c r="G53" s="6">
        <v>10</v>
      </c>
      <c r="H53" s="11">
        <f t="shared" si="20"/>
        <v>24.2193333333333</v>
      </c>
      <c r="I53" s="11">
        <f t="shared" si="21"/>
        <v>297.369333333333</v>
      </c>
      <c r="J53" s="11">
        <f t="shared" si="22"/>
        <v>0.317732228622991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2.09484201863798</v>
      </c>
      <c r="P53" s="11">
        <f t="shared" si="25"/>
        <v>0.665598823194932</v>
      </c>
      <c r="Q53" s="15">
        <f t="shared" si="26"/>
        <v>0.0865278470153412</v>
      </c>
      <c r="R53" s="11">
        <f t="shared" si="27"/>
        <v>0.1264068</v>
      </c>
      <c r="S53" s="16">
        <f t="shared" si="28"/>
        <v>0.684518926318372</v>
      </c>
      <c r="T53" s="3">
        <v>0.01</v>
      </c>
      <c r="U53" s="17">
        <f t="shared" si="29"/>
        <v>0.00684518926318372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0.0348951892631837</v>
      </c>
      <c r="AR53" s="24">
        <f t="shared" si="35"/>
        <v>97.236</v>
      </c>
      <c r="AS53" s="1">
        <f t="shared" si="36"/>
        <v>0.13</v>
      </c>
      <c r="AT53" s="2">
        <f>$E$3/12</f>
        <v>2.70833333333333</v>
      </c>
      <c r="AU53" s="1">
        <f t="shared" si="37"/>
        <v>8004.10750425755</v>
      </c>
    </row>
    <row r="54" s="1" customFormat="1" spans="1:47">
      <c r="A54" s="6"/>
      <c r="B54" s="6"/>
      <c r="C54" s="9">
        <v>10</v>
      </c>
      <c r="D54" s="10">
        <v>20.8381612903226</v>
      </c>
      <c r="E54" s="12">
        <f t="shared" si="38"/>
        <v>24.2193333333333</v>
      </c>
      <c r="F54" s="9" t="s">
        <v>109</v>
      </c>
      <c r="G54" s="6">
        <v>11</v>
      </c>
      <c r="H54" s="11">
        <f t="shared" si="20"/>
        <v>20.8381612903226</v>
      </c>
      <c r="I54" s="11">
        <f t="shared" si="21"/>
        <v>293.988161290323</v>
      </c>
      <c r="J54" s="11">
        <f t="shared" si="22"/>
        <v>0.218029240911874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1.3577810356709</v>
      </c>
      <c r="O54" s="11">
        <f t="shared" si="39"/>
        <v>1.04382215977215</v>
      </c>
      <c r="P54" s="11">
        <f t="shared" si="25"/>
        <v>0.227583753142115</v>
      </c>
      <c r="Q54" s="15">
        <f t="shared" si="26"/>
        <v>0.029585887908475</v>
      </c>
      <c r="R54" s="11">
        <f t="shared" si="27"/>
        <v>0.1264068</v>
      </c>
      <c r="S54" s="16">
        <f t="shared" si="28"/>
        <v>0.234052977438516</v>
      </c>
      <c r="T54" s="3">
        <v>0.01</v>
      </c>
      <c r="U54" s="17">
        <f t="shared" si="29"/>
        <v>0.00234052977438516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0.0214405297743852</v>
      </c>
      <c r="AR54" s="24">
        <f t="shared" si="35"/>
        <v>97.236</v>
      </c>
      <c r="AS54" s="1">
        <f t="shared" si="36"/>
        <v>0.13</v>
      </c>
      <c r="AT54" s="2">
        <f>$E$3/12</f>
        <v>2.70833333333333</v>
      </c>
      <c r="AU54" s="1">
        <f t="shared" si="37"/>
        <v>4917.93593575587</v>
      </c>
    </row>
    <row r="55" s="1" customFormat="1" spans="1:48">
      <c r="A55" s="6"/>
      <c r="B55" s="6"/>
      <c r="C55" s="9">
        <v>11</v>
      </c>
      <c r="D55" s="10">
        <v>18.0963333333333</v>
      </c>
      <c r="E55" s="12">
        <f t="shared" si="38"/>
        <v>20.8381612903226</v>
      </c>
      <c r="F55" s="9" t="s">
        <v>111</v>
      </c>
      <c r="G55" s="6">
        <v>12</v>
      </c>
      <c r="H55" s="11">
        <f t="shared" si="20"/>
        <v>18.0963333333333</v>
      </c>
      <c r="I55" s="11">
        <f t="shared" si="21"/>
        <v>291.246333333333</v>
      </c>
      <c r="J55" s="11">
        <f t="shared" si="22"/>
        <v>0.159626496919096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1.78859840663004</v>
      </c>
      <c r="P55" s="11">
        <f t="shared" si="25"/>
        <v>0.285507698045429</v>
      </c>
      <c r="Q55" s="15">
        <f t="shared" si="26"/>
        <v>0.0371160007459058</v>
      </c>
      <c r="R55" s="11">
        <f t="shared" si="27"/>
        <v>0.1264068</v>
      </c>
      <c r="S55" s="16">
        <f t="shared" si="28"/>
        <v>0.293623450209212</v>
      </c>
      <c r="T55" s="3">
        <v>0.01</v>
      </c>
      <c r="U55" s="17">
        <f t="shared" si="29"/>
        <v>0.00293623450209212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0.0220362345020921</v>
      </c>
      <c r="AR55" s="24">
        <f t="shared" si="35"/>
        <v>97.236</v>
      </c>
      <c r="AS55" s="1">
        <f t="shared" si="36"/>
        <v>0.13</v>
      </c>
      <c r="AT55" s="2">
        <f>$E$3/12</f>
        <v>2.70833333333333</v>
      </c>
      <c r="AU55" s="1">
        <f t="shared" si="37"/>
        <v>5054.57610828508</v>
      </c>
      <c r="AV55" s="1">
        <f>SUM(AU44:AU55)</f>
        <v>83743.20423634</v>
      </c>
    </row>
    <row r="56" s="1" customFormat="1" spans="1:46">
      <c r="A56" s="6"/>
      <c r="B56" s="6"/>
      <c r="C56" s="9">
        <v>12</v>
      </c>
      <c r="D56" s="10">
        <v>11.6298064516129</v>
      </c>
      <c r="E56" s="12">
        <f t="shared" si="38"/>
        <v>18.0963333333333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12.06</v>
      </c>
      <c r="E60" s="9"/>
      <c r="F60" s="9"/>
      <c r="G60" s="6">
        <v>1</v>
      </c>
      <c r="H60" s="11">
        <f t="shared" ref="H60:H71" si="40">E61</f>
        <v>12.06</v>
      </c>
      <c r="I60" s="11">
        <f t="shared" ref="I60:I71" si="41">H60+273.15</f>
        <v>285.21</v>
      </c>
      <c r="J60" s="11">
        <f t="shared" ref="J60:J71" si="42">EXP(($C$18*(I60-$C$16))/($C$19*I60*$C$16))</f>
        <v>0.0786711017874668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0.108542519136168</v>
      </c>
      <c r="Q60" s="15">
        <f t="shared" ref="Q60:Q71" si="46">P60*$B$62</f>
        <v>0.0108542519136168</v>
      </c>
      <c r="R60" s="11">
        <f t="shared" ref="R60:R71" si="47">L60*$B$62</f>
        <v>0.13797</v>
      </c>
      <c r="S60" s="16">
        <f t="shared" ref="S60:S71" si="48">Q60/R60</f>
        <v>0.0786711017874668</v>
      </c>
      <c r="T60" s="3">
        <v>0.01</v>
      </c>
      <c r="U60" s="17">
        <f t="shared" ref="U60:U71" si="49">S60*T60</f>
        <v>0.000786711017874668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0.0130867110178747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1.04166666666667</v>
      </c>
      <c r="AU60" s="1">
        <f t="shared" ref="AU60:AU71" si="57">AT60*10000*AS60*0.67*AR60*AQ60</f>
        <v>1260.13985189712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12.0988387096774</v>
      </c>
      <c r="E61" s="12">
        <f t="shared" ref="E61:E72" si="58">D60</f>
        <v>12.06</v>
      </c>
      <c r="F61" s="9" t="s">
        <v>109</v>
      </c>
      <c r="G61" s="6">
        <v>2</v>
      </c>
      <c r="H61" s="11">
        <f t="shared" si="40"/>
        <v>12.0988387096774</v>
      </c>
      <c r="I61" s="11">
        <f t="shared" si="41"/>
        <v>285.248838709677</v>
      </c>
      <c r="J61" s="11">
        <f t="shared" si="42"/>
        <v>0.079037638016795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2.65085748086383</v>
      </c>
      <c r="P61" s="11">
        <f t="shared" si="45"/>
        <v>0.209517514006629</v>
      </c>
      <c r="Q61" s="15">
        <f t="shared" si="46"/>
        <v>0.0209517514006629</v>
      </c>
      <c r="R61" s="11">
        <f t="shared" si="47"/>
        <v>0.13797</v>
      </c>
      <c r="S61" s="16">
        <f t="shared" si="48"/>
        <v>0.15185729796813</v>
      </c>
      <c r="T61" s="3">
        <v>0.01</v>
      </c>
      <c r="U61" s="17">
        <f t="shared" si="49"/>
        <v>0.0015185729796813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0.0138185729796813</v>
      </c>
      <c r="AR61" s="24">
        <f t="shared" si="55"/>
        <v>137.97</v>
      </c>
      <c r="AS61" s="1">
        <f t="shared" si="56"/>
        <v>0.1</v>
      </c>
      <c r="AT61" s="2">
        <f>$E$5/12</f>
        <v>1.04166666666667</v>
      </c>
      <c r="AU61" s="1">
        <f t="shared" si="57"/>
        <v>1330.61198373379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13.2368965517241</v>
      </c>
      <c r="E62" s="12">
        <f t="shared" si="58"/>
        <v>12.0988387096774</v>
      </c>
      <c r="F62" s="9" t="s">
        <v>109</v>
      </c>
      <c r="G62" s="6">
        <v>3</v>
      </c>
      <c r="H62" s="11">
        <f t="shared" si="40"/>
        <v>13.2368965517241</v>
      </c>
      <c r="I62" s="11">
        <f t="shared" si="41"/>
        <v>286.386896551724</v>
      </c>
      <c r="J62" s="11">
        <f t="shared" si="42"/>
        <v>0.0905198302413016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3.8210399668572</v>
      </c>
      <c r="P62" s="11">
        <f t="shared" si="45"/>
        <v>0.345879889145143</v>
      </c>
      <c r="Q62" s="15">
        <f t="shared" si="46"/>
        <v>0.0345879889145143</v>
      </c>
      <c r="R62" s="11">
        <f t="shared" si="47"/>
        <v>0.13797</v>
      </c>
      <c r="S62" s="16">
        <f t="shared" si="48"/>
        <v>0.250692099112229</v>
      </c>
      <c r="T62" s="3">
        <v>0.01</v>
      </c>
      <c r="U62" s="17">
        <f t="shared" si="49"/>
        <v>0.00250692099112229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0.0148069209911223</v>
      </c>
      <c r="AR62" s="24">
        <f t="shared" si="55"/>
        <v>137.97</v>
      </c>
      <c r="AS62" s="1">
        <f t="shared" si="56"/>
        <v>0.1</v>
      </c>
      <c r="AT62" s="2">
        <f>$E$5/12</f>
        <v>1.04166666666667</v>
      </c>
      <c r="AU62" s="1">
        <f t="shared" si="57"/>
        <v>1425.78155804921</v>
      </c>
    </row>
    <row r="63" s="1" customFormat="1" spans="1:47">
      <c r="A63" s="6"/>
      <c r="B63" s="6"/>
      <c r="C63" s="9">
        <v>3</v>
      </c>
      <c r="D63" s="10">
        <v>15.5905483870968</v>
      </c>
      <c r="E63" s="12">
        <f t="shared" si="58"/>
        <v>13.2368965517241</v>
      </c>
      <c r="F63" s="9" t="s">
        <v>109</v>
      </c>
      <c r="G63" s="6">
        <v>4</v>
      </c>
      <c r="H63" s="11">
        <f t="shared" si="40"/>
        <v>15.5905483870968</v>
      </c>
      <c r="I63" s="11">
        <f t="shared" si="41"/>
        <v>288.740548387097</v>
      </c>
      <c r="J63" s="11">
        <f t="shared" si="42"/>
        <v>0.119427270923645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4.85486007771206</v>
      </c>
      <c r="P63" s="11">
        <f t="shared" si="45"/>
        <v>0.579802689797305</v>
      </c>
      <c r="Q63" s="15">
        <f t="shared" si="46"/>
        <v>0.0579802689797305</v>
      </c>
      <c r="R63" s="11">
        <f t="shared" si="47"/>
        <v>0.13797</v>
      </c>
      <c r="S63" s="16">
        <f t="shared" si="48"/>
        <v>0.42023823280228</v>
      </c>
      <c r="T63" s="3">
        <v>0.01</v>
      </c>
      <c r="U63" s="17">
        <f t="shared" si="49"/>
        <v>0.0042023823280228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0.0222523823280228</v>
      </c>
      <c r="AR63" s="24">
        <f t="shared" si="55"/>
        <v>137.97</v>
      </c>
      <c r="AS63" s="1">
        <f t="shared" si="56"/>
        <v>0.1</v>
      </c>
      <c r="AT63" s="2">
        <f>$E$5/12</f>
        <v>1.04166666666667</v>
      </c>
      <c r="AU63" s="1">
        <f t="shared" si="57"/>
        <v>2142.7166637127</v>
      </c>
    </row>
    <row r="64" s="1" customFormat="1" spans="1:47">
      <c r="A64" s="6"/>
      <c r="B64" s="6"/>
      <c r="C64" s="9">
        <v>4</v>
      </c>
      <c r="D64" s="10">
        <v>17.3161333333333</v>
      </c>
      <c r="E64" s="12">
        <f t="shared" si="58"/>
        <v>15.5905483870968</v>
      </c>
      <c r="F64" s="9" t="s">
        <v>109</v>
      </c>
      <c r="G64" s="6">
        <v>5</v>
      </c>
      <c r="H64" s="11">
        <f t="shared" si="40"/>
        <v>17.3161333333333</v>
      </c>
      <c r="I64" s="11">
        <f t="shared" si="41"/>
        <v>290.466133333333</v>
      </c>
      <c r="J64" s="11">
        <f t="shared" si="42"/>
        <v>0.145917133671374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4.06130451851902</v>
      </c>
      <c r="O64" s="11">
        <f t="shared" si="59"/>
        <v>1.59345286939574</v>
      </c>
      <c r="P64" s="11">
        <f t="shared" si="45"/>
        <v>0.232512075342653</v>
      </c>
      <c r="Q64" s="15">
        <f t="shared" si="46"/>
        <v>0.0232512075342653</v>
      </c>
      <c r="R64" s="11">
        <f t="shared" si="47"/>
        <v>0.13797</v>
      </c>
      <c r="S64" s="16">
        <f t="shared" si="48"/>
        <v>0.168523646693233</v>
      </c>
      <c r="T64" s="3">
        <v>0.01</v>
      </c>
      <c r="U64" s="17">
        <f t="shared" si="49"/>
        <v>0.00168523646693233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0.0197352364669323</v>
      </c>
      <c r="AR64" s="24">
        <f t="shared" si="55"/>
        <v>137.97</v>
      </c>
      <c r="AS64" s="1">
        <f t="shared" si="56"/>
        <v>0.1</v>
      </c>
      <c r="AT64" s="2">
        <f>$E$5/12</f>
        <v>1.04166666666667</v>
      </c>
      <c r="AU64" s="1">
        <f t="shared" si="57"/>
        <v>1900.33675570789</v>
      </c>
    </row>
    <row r="65" s="1" customFormat="1" spans="1:47">
      <c r="A65" s="6"/>
      <c r="B65" s="6"/>
      <c r="C65" s="9">
        <v>5</v>
      </c>
      <c r="D65" s="10">
        <v>24.232935483871</v>
      </c>
      <c r="E65" s="12">
        <f t="shared" si="58"/>
        <v>17.3161333333333</v>
      </c>
      <c r="F65" s="9" t="s">
        <v>111</v>
      </c>
      <c r="G65" s="6">
        <v>6</v>
      </c>
      <c r="H65" s="11">
        <f t="shared" si="40"/>
        <v>24.232935483871</v>
      </c>
      <c r="I65" s="11">
        <f t="shared" si="41"/>
        <v>297.382935483871</v>
      </c>
      <c r="J65" s="11">
        <f t="shared" si="42"/>
        <v>0.318208437666781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2.74064079405308</v>
      </c>
      <c r="P65" s="11">
        <f t="shared" si="45"/>
        <v>0.872095025281479</v>
      </c>
      <c r="Q65" s="15">
        <f t="shared" si="46"/>
        <v>0.0872095025281479</v>
      </c>
      <c r="R65" s="11">
        <f t="shared" si="47"/>
        <v>0.13797</v>
      </c>
      <c r="S65" s="16">
        <f t="shared" si="48"/>
        <v>0.632090327811466</v>
      </c>
      <c r="T65" s="3">
        <v>0.01</v>
      </c>
      <c r="U65" s="17">
        <f t="shared" si="49"/>
        <v>0.00632090327811466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0.0243709032781147</v>
      </c>
      <c r="AR65" s="24">
        <f t="shared" si="55"/>
        <v>137.97</v>
      </c>
      <c r="AS65" s="1">
        <f t="shared" si="56"/>
        <v>0.1</v>
      </c>
      <c r="AT65" s="2">
        <f>$E$5/12</f>
        <v>1.04166666666667</v>
      </c>
      <c r="AU65" s="1">
        <f t="shared" si="57"/>
        <v>2346.71235618603</v>
      </c>
    </row>
    <row r="66" s="1" customFormat="1" spans="1:47">
      <c r="A66" s="6"/>
      <c r="B66" s="6"/>
      <c r="C66" s="9">
        <v>6</v>
      </c>
      <c r="D66" s="10">
        <v>27.1846333333333</v>
      </c>
      <c r="E66" s="12">
        <f t="shared" si="58"/>
        <v>24.232935483871</v>
      </c>
      <c r="F66" s="9" t="s">
        <v>109</v>
      </c>
      <c r="G66" s="6">
        <v>7</v>
      </c>
      <c r="H66" s="11">
        <f t="shared" si="40"/>
        <v>27.1846333333333</v>
      </c>
      <c r="I66" s="11">
        <f t="shared" si="41"/>
        <v>300.334633333333</v>
      </c>
      <c r="J66" s="11">
        <f t="shared" si="42"/>
        <v>0.438996716890292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3.24824576877161</v>
      </c>
      <c r="P66" s="11">
        <f t="shared" si="45"/>
        <v>1.42596922814352</v>
      </c>
      <c r="Q66" s="15">
        <f t="shared" si="46"/>
        <v>0.142596922814352</v>
      </c>
      <c r="R66" s="11">
        <f t="shared" si="47"/>
        <v>0.13797</v>
      </c>
      <c r="S66" s="16">
        <f t="shared" si="48"/>
        <v>1.03353571656412</v>
      </c>
      <c r="T66" s="3">
        <v>0.01</v>
      </c>
      <c r="U66" s="17">
        <f t="shared" si="49"/>
        <v>0.0103353571656412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0.0335353571656412</v>
      </c>
      <c r="AR66" s="24">
        <f t="shared" si="55"/>
        <v>137.97</v>
      </c>
      <c r="AS66" s="1">
        <f t="shared" si="56"/>
        <v>0.1</v>
      </c>
      <c r="AT66" s="2">
        <f>$E$5/12</f>
        <v>1.04166666666667</v>
      </c>
      <c r="AU66" s="1">
        <f t="shared" si="57"/>
        <v>3229.17194047516</v>
      </c>
    </row>
    <row r="67" s="1" customFormat="1" spans="1:47">
      <c r="A67" s="6"/>
      <c r="B67" s="6"/>
      <c r="C67" s="9">
        <v>7</v>
      </c>
      <c r="D67" s="10">
        <v>28.4381290322581</v>
      </c>
      <c r="E67" s="12">
        <f t="shared" si="58"/>
        <v>27.1846333333333</v>
      </c>
      <c r="F67" s="9" t="s">
        <v>109</v>
      </c>
      <c r="G67" s="6">
        <v>8</v>
      </c>
      <c r="H67" s="11">
        <f t="shared" si="40"/>
        <v>28.4381290322581</v>
      </c>
      <c r="I67" s="11">
        <f t="shared" si="41"/>
        <v>301.588129032258</v>
      </c>
      <c r="J67" s="11">
        <f t="shared" si="42"/>
        <v>0.502320763865792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3.20197654062809</v>
      </c>
      <c r="P67" s="11">
        <f t="shared" si="45"/>
        <v>1.60841930176865</v>
      </c>
      <c r="Q67" s="15">
        <f t="shared" si="46"/>
        <v>0.160841930176865</v>
      </c>
      <c r="R67" s="11">
        <f t="shared" si="47"/>
        <v>0.13797</v>
      </c>
      <c r="S67" s="16">
        <f t="shared" si="48"/>
        <v>1.16577466244013</v>
      </c>
      <c r="T67" s="3">
        <v>0.01</v>
      </c>
      <c r="U67" s="17">
        <f t="shared" si="49"/>
        <v>0.0116577466244013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0.0348577466244013</v>
      </c>
      <c r="AR67" s="24">
        <f t="shared" si="55"/>
        <v>137.97</v>
      </c>
      <c r="AS67" s="1">
        <f t="shared" si="56"/>
        <v>0.1</v>
      </c>
      <c r="AT67" s="2">
        <f>$E$5/12</f>
        <v>1.04166666666667</v>
      </c>
      <c r="AU67" s="1">
        <f t="shared" si="57"/>
        <v>3356.5068876927</v>
      </c>
    </row>
    <row r="68" s="1" customFormat="1" spans="1:47">
      <c r="A68" s="6"/>
      <c r="B68" s="6"/>
      <c r="C68" s="9">
        <v>8</v>
      </c>
      <c r="D68" s="10">
        <v>27.7050967741935</v>
      </c>
      <c r="E68" s="12">
        <f t="shared" si="58"/>
        <v>28.4381290322581</v>
      </c>
      <c r="F68" s="9" t="s">
        <v>109</v>
      </c>
      <c r="G68" s="6">
        <v>9</v>
      </c>
      <c r="H68" s="11">
        <f t="shared" si="40"/>
        <v>27.7050967741935</v>
      </c>
      <c r="I68" s="11">
        <f t="shared" si="41"/>
        <v>300.855096774193</v>
      </c>
      <c r="J68" s="11">
        <f t="shared" si="42"/>
        <v>0.464321165496361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2.97325723885944</v>
      </c>
      <c r="P68" s="11">
        <f t="shared" si="45"/>
        <v>1.38054626646771</v>
      </c>
      <c r="Q68" s="15">
        <f t="shared" si="46"/>
        <v>0.138054626646771</v>
      </c>
      <c r="R68" s="11">
        <f t="shared" si="47"/>
        <v>0.13797</v>
      </c>
      <c r="S68" s="16">
        <f t="shared" si="48"/>
        <v>1.00061336991209</v>
      </c>
      <c r="T68" s="3">
        <v>0.01</v>
      </c>
      <c r="U68" s="17">
        <f t="shared" si="49"/>
        <v>0.0100061336991209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0.0280561336991209</v>
      </c>
      <c r="AR68" s="24">
        <f t="shared" si="55"/>
        <v>137.97</v>
      </c>
      <c r="AS68" s="1">
        <f t="shared" si="56"/>
        <v>0.1</v>
      </c>
      <c r="AT68" s="2">
        <f>$E$5/12</f>
        <v>1.04166666666667</v>
      </c>
      <c r="AU68" s="1">
        <f t="shared" si="57"/>
        <v>2701.56895159725</v>
      </c>
    </row>
    <row r="69" s="1" customFormat="1" spans="1:47">
      <c r="A69" s="6"/>
      <c r="B69" s="6"/>
      <c r="C69" s="9">
        <v>9</v>
      </c>
      <c r="D69" s="10">
        <v>24.2193333333333</v>
      </c>
      <c r="E69" s="12">
        <f t="shared" si="58"/>
        <v>27.7050967741935</v>
      </c>
      <c r="F69" s="9" t="s">
        <v>109</v>
      </c>
      <c r="G69" s="6">
        <v>10</v>
      </c>
      <c r="H69" s="11">
        <f t="shared" si="40"/>
        <v>24.2193333333333</v>
      </c>
      <c r="I69" s="11">
        <f t="shared" si="41"/>
        <v>297.369333333333</v>
      </c>
      <c r="J69" s="11">
        <f t="shared" si="42"/>
        <v>0.317732228622991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2.97241097239173</v>
      </c>
      <c r="P69" s="11">
        <f t="shared" si="45"/>
        <v>0.944430762641458</v>
      </c>
      <c r="Q69" s="15">
        <f t="shared" si="46"/>
        <v>0.0944430762641458</v>
      </c>
      <c r="R69" s="11">
        <f t="shared" si="47"/>
        <v>0.13797</v>
      </c>
      <c r="S69" s="16">
        <f t="shared" si="48"/>
        <v>0.684518926318372</v>
      </c>
      <c r="T69" s="3">
        <v>0.01</v>
      </c>
      <c r="U69" s="17">
        <f t="shared" si="49"/>
        <v>0.00684518926318372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0.0248951892631837</v>
      </c>
      <c r="AR69" s="24">
        <f t="shared" si="55"/>
        <v>137.97</v>
      </c>
      <c r="AS69" s="1">
        <f t="shared" si="56"/>
        <v>0.1</v>
      </c>
      <c r="AT69" s="2">
        <f>$E$5/12</f>
        <v>1.04166666666667</v>
      </c>
      <c r="AU69" s="1">
        <f t="shared" si="57"/>
        <v>2397.19667288518</v>
      </c>
    </row>
    <row r="70" s="1" customFormat="1" spans="1:47">
      <c r="A70" s="6"/>
      <c r="B70" s="6"/>
      <c r="C70" s="9">
        <v>10</v>
      </c>
      <c r="D70" s="10">
        <v>20.8381612903226</v>
      </c>
      <c r="E70" s="12">
        <f t="shared" si="58"/>
        <v>24.2193333333333</v>
      </c>
      <c r="F70" s="9" t="s">
        <v>109</v>
      </c>
      <c r="G70" s="6">
        <v>11</v>
      </c>
      <c r="H70" s="11">
        <f t="shared" si="40"/>
        <v>20.8381612903226</v>
      </c>
      <c r="I70" s="11">
        <f t="shared" si="41"/>
        <v>293.988161290323</v>
      </c>
      <c r="J70" s="11">
        <f t="shared" si="42"/>
        <v>0.218029240911874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1.92658119926276</v>
      </c>
      <c r="O70" s="11">
        <f t="shared" si="59"/>
        <v>1.48109901048751</v>
      </c>
      <c r="P70" s="11">
        <f t="shared" si="45"/>
        <v>0.32292289297192</v>
      </c>
      <c r="Q70" s="15">
        <f t="shared" si="46"/>
        <v>0.032292289297192</v>
      </c>
      <c r="R70" s="11">
        <f t="shared" si="47"/>
        <v>0.13797</v>
      </c>
      <c r="S70" s="16">
        <f t="shared" si="48"/>
        <v>0.234052977438516</v>
      </c>
      <c r="T70" s="3">
        <v>0.01</v>
      </c>
      <c r="U70" s="17">
        <f t="shared" si="49"/>
        <v>0.00234052977438516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0.0146405297743852</v>
      </c>
      <c r="AR70" s="24">
        <f t="shared" si="55"/>
        <v>137.97</v>
      </c>
      <c r="AS70" s="1">
        <f t="shared" si="56"/>
        <v>0.1</v>
      </c>
      <c r="AT70" s="2">
        <f>$E$5/12</f>
        <v>1.04166666666667</v>
      </c>
      <c r="AU70" s="1">
        <f t="shared" si="57"/>
        <v>1409.75948780332</v>
      </c>
    </row>
    <row r="71" s="1" customFormat="1" spans="1:48">
      <c r="A71" s="6"/>
      <c r="B71" s="6"/>
      <c r="C71" s="9">
        <v>11</v>
      </c>
      <c r="D71" s="10">
        <v>18.0963333333333</v>
      </c>
      <c r="E71" s="12">
        <f t="shared" si="58"/>
        <v>20.8381612903226</v>
      </c>
      <c r="F71" s="9" t="s">
        <v>111</v>
      </c>
      <c r="G71" s="6">
        <v>12</v>
      </c>
      <c r="H71" s="11">
        <f t="shared" si="40"/>
        <v>18.0963333333333</v>
      </c>
      <c r="I71" s="11">
        <f t="shared" si="41"/>
        <v>291.246333333333</v>
      </c>
      <c r="J71" s="11">
        <f t="shared" si="42"/>
        <v>0.159626496919096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2.53787611751559</v>
      </c>
      <c r="P71" s="11">
        <f t="shared" si="45"/>
        <v>0.40511227425365</v>
      </c>
      <c r="Q71" s="15">
        <f t="shared" si="46"/>
        <v>0.040511227425365</v>
      </c>
      <c r="R71" s="11">
        <f t="shared" si="47"/>
        <v>0.13797</v>
      </c>
      <c r="S71" s="16">
        <f t="shared" si="48"/>
        <v>0.293623450209212</v>
      </c>
      <c r="T71" s="3">
        <v>0.01</v>
      </c>
      <c r="U71" s="17">
        <f t="shared" si="49"/>
        <v>0.00293623450209212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0.0152362345020921</v>
      </c>
      <c r="AR71" s="24">
        <f t="shared" si="55"/>
        <v>137.97</v>
      </c>
      <c r="AS71" s="1">
        <f t="shared" si="56"/>
        <v>0.1</v>
      </c>
      <c r="AT71" s="2">
        <f>$E$5/12</f>
        <v>1.04166666666667</v>
      </c>
      <c r="AU71" s="1">
        <f t="shared" si="57"/>
        <v>1467.12082682286</v>
      </c>
      <c r="AV71" s="1">
        <f>SUM(AU60:AU71)</f>
        <v>24967.6239365632</v>
      </c>
    </row>
    <row r="72" s="1" customFormat="1" spans="1:46">
      <c r="A72" s="6"/>
      <c r="B72" s="6"/>
      <c r="C72" s="9">
        <v>12</v>
      </c>
      <c r="D72" s="10">
        <v>11.6298064516129</v>
      </c>
      <c r="E72" s="12">
        <f t="shared" si="58"/>
        <v>18.0963333333333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12.06</v>
      </c>
      <c r="E76" s="9"/>
      <c r="F76" s="9"/>
      <c r="G76" s="6">
        <v>1</v>
      </c>
      <c r="H76" s="11">
        <f t="shared" ref="H76:H87" si="60">E77</f>
        <v>12.06</v>
      </c>
      <c r="I76" s="11">
        <f t="shared" ref="I76:I87" si="61">H76+273.15</f>
        <v>285.21</v>
      </c>
      <c r="J76" s="11">
        <f t="shared" ref="J76:J87" si="62">EXP(($C$18*(I76-$C$16))/($C$19*I76*$C$16))</f>
        <v>0.0786711017874668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0.00615696432401587</v>
      </c>
      <c r="Q76" s="15">
        <f t="shared" ref="Q76:Q87" si="66">P76*$B$78</f>
        <v>0.000800405362122063</v>
      </c>
      <c r="R76" s="11">
        <f t="shared" ref="R76:R87" si="67">L76*$B$78</f>
        <v>0.0101740708333333</v>
      </c>
      <c r="S76" s="16">
        <f t="shared" ref="S76:S87" si="68">Q76/R76</f>
        <v>0.078671101787467</v>
      </c>
      <c r="T76" s="3">
        <v>0.01</v>
      </c>
      <c r="U76" s="17">
        <f t="shared" ref="U76:U87" si="69">S76*T76</f>
        <v>0.00078671101787467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0.0123867110178747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12.0988387096774</v>
      </c>
      <c r="E77" s="12">
        <f t="shared" ref="E77:E88" si="78">D76</f>
        <v>12.06</v>
      </c>
      <c r="F77" s="9" t="s">
        <v>109</v>
      </c>
      <c r="G77" s="6">
        <v>2</v>
      </c>
      <c r="H77" s="11">
        <f t="shared" si="60"/>
        <v>12.0988387096774</v>
      </c>
      <c r="I77" s="11">
        <f t="shared" si="61"/>
        <v>285.248838709677</v>
      </c>
      <c r="J77" s="11">
        <f t="shared" si="62"/>
        <v>0.079037638016795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0.150367202342651</v>
      </c>
      <c r="P77" s="11">
        <f t="shared" si="65"/>
        <v>0.0118846685083566</v>
      </c>
      <c r="Q77" s="15">
        <f t="shared" si="66"/>
        <v>0.00154500690608636</v>
      </c>
      <c r="R77" s="11">
        <f t="shared" si="67"/>
        <v>0.0101740708333333</v>
      </c>
      <c r="S77" s="16">
        <f t="shared" si="68"/>
        <v>0.15185729796813</v>
      </c>
      <c r="T77" s="3">
        <v>0.01</v>
      </c>
      <c r="U77" s="17">
        <f t="shared" si="69"/>
        <v>0.0015185729796813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0.0131185729796813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13.2368965517241</v>
      </c>
      <c r="E78" s="12">
        <f t="shared" si="78"/>
        <v>12.0988387096774</v>
      </c>
      <c r="F78" s="9" t="s">
        <v>109</v>
      </c>
      <c r="G78" s="6">
        <v>3</v>
      </c>
      <c r="H78" s="11">
        <f t="shared" si="60"/>
        <v>13.2368965517241</v>
      </c>
      <c r="I78" s="11">
        <f t="shared" si="61"/>
        <v>286.386896551724</v>
      </c>
      <c r="J78" s="11">
        <f t="shared" si="62"/>
        <v>0.0905198302413016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0.216744617167627</v>
      </c>
      <c r="P78" s="11">
        <f t="shared" si="65"/>
        <v>0.0196196859517295</v>
      </c>
      <c r="Q78" s="15">
        <f t="shared" si="66"/>
        <v>0.00255055917372484</v>
      </c>
      <c r="R78" s="11">
        <f t="shared" si="67"/>
        <v>0.0101740708333333</v>
      </c>
      <c r="S78" s="16">
        <f t="shared" si="68"/>
        <v>0.25069209911223</v>
      </c>
      <c r="T78" s="3">
        <v>0.01</v>
      </c>
      <c r="U78" s="17">
        <f t="shared" si="69"/>
        <v>0.0025069209911223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0.0141069209911223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15.5905483870968</v>
      </c>
      <c r="E79" s="12">
        <f t="shared" si="78"/>
        <v>13.2368965517241</v>
      </c>
      <c r="F79" s="9" t="s">
        <v>109</v>
      </c>
      <c r="G79" s="6">
        <v>4</v>
      </c>
      <c r="H79" s="11">
        <f t="shared" si="60"/>
        <v>15.5905483870968</v>
      </c>
      <c r="I79" s="11">
        <f t="shared" si="61"/>
        <v>288.740548387097</v>
      </c>
      <c r="J79" s="11">
        <f t="shared" si="62"/>
        <v>0.119427270923645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0.275387014549231</v>
      </c>
      <c r="P79" s="11">
        <f t="shared" si="65"/>
        <v>0.0328887195954247</v>
      </c>
      <c r="Q79" s="15">
        <f t="shared" si="66"/>
        <v>0.00427553354740522</v>
      </c>
      <c r="R79" s="11">
        <f t="shared" si="67"/>
        <v>0.0101740708333333</v>
      </c>
      <c r="S79" s="16">
        <f t="shared" si="68"/>
        <v>0.420238232802281</v>
      </c>
      <c r="T79" s="3">
        <v>0.01</v>
      </c>
      <c r="U79" s="17">
        <f t="shared" si="69"/>
        <v>0.00420238232802281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0.0233023823280228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17.3161333333333</v>
      </c>
      <c r="E80" s="12">
        <f t="shared" si="78"/>
        <v>15.5905483870968</v>
      </c>
      <c r="F80" s="9" t="s">
        <v>109</v>
      </c>
      <c r="G80" s="6">
        <v>5</v>
      </c>
      <c r="H80" s="11">
        <f t="shared" si="60"/>
        <v>17.3161333333333</v>
      </c>
      <c r="I80" s="11">
        <f t="shared" si="61"/>
        <v>290.466133333333</v>
      </c>
      <c r="J80" s="11">
        <f t="shared" si="62"/>
        <v>0.145917133671374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0.230373380206116</v>
      </c>
      <c r="O80" s="11">
        <f t="shared" si="79"/>
        <v>0.0903869980810236</v>
      </c>
      <c r="P80" s="11">
        <f t="shared" si="65"/>
        <v>0.013189011681143</v>
      </c>
      <c r="Q80" s="15">
        <f t="shared" si="66"/>
        <v>0.00171457151854859</v>
      </c>
      <c r="R80" s="11">
        <f t="shared" si="67"/>
        <v>0.0101740708333333</v>
      </c>
      <c r="S80" s="16">
        <f t="shared" si="68"/>
        <v>0.168523646693233</v>
      </c>
      <c r="T80" s="3">
        <v>0.01</v>
      </c>
      <c r="U80" s="17">
        <f t="shared" si="69"/>
        <v>0.00168523646693233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0.0207852364669323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24.232935483871</v>
      </c>
      <c r="E81" s="12">
        <f t="shared" si="78"/>
        <v>17.3161333333333</v>
      </c>
      <c r="F81" s="9" t="s">
        <v>111</v>
      </c>
      <c r="G81" s="6">
        <v>6</v>
      </c>
      <c r="H81" s="11">
        <f t="shared" si="60"/>
        <v>24.232935483871</v>
      </c>
      <c r="I81" s="11">
        <f t="shared" si="61"/>
        <v>297.382935483871</v>
      </c>
      <c r="J81" s="11">
        <f t="shared" si="62"/>
        <v>0.318208437666781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0.155460069733214</v>
      </c>
      <c r="P81" s="11">
        <f t="shared" si="65"/>
        <v>0.0494687059093749</v>
      </c>
      <c r="Q81" s="15">
        <f t="shared" si="66"/>
        <v>0.00643093176821874</v>
      </c>
      <c r="R81" s="11">
        <f t="shared" si="67"/>
        <v>0.0101740708333333</v>
      </c>
      <c r="S81" s="16">
        <f t="shared" si="68"/>
        <v>0.632090327811467</v>
      </c>
      <c r="T81" s="3">
        <v>0.01</v>
      </c>
      <c r="U81" s="17">
        <f t="shared" si="69"/>
        <v>0.00632090327811467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0.0254209032781147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27.1846333333333</v>
      </c>
      <c r="E82" s="12">
        <f t="shared" si="78"/>
        <v>24.232935483871</v>
      </c>
      <c r="F82" s="9" t="s">
        <v>109</v>
      </c>
      <c r="G82" s="6">
        <v>7</v>
      </c>
      <c r="H82" s="11">
        <f t="shared" si="60"/>
        <v>27.1846333333333</v>
      </c>
      <c r="I82" s="11">
        <f t="shared" si="61"/>
        <v>300.334633333333</v>
      </c>
      <c r="J82" s="11">
        <f t="shared" si="62"/>
        <v>0.438996716890292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0.184253447157172</v>
      </c>
      <c r="P82" s="11">
        <f t="shared" si="65"/>
        <v>0.0808866583777176</v>
      </c>
      <c r="Q82" s="15">
        <f t="shared" si="66"/>
        <v>0.0105152655891033</v>
      </c>
      <c r="R82" s="11">
        <f t="shared" si="67"/>
        <v>0.0101740708333333</v>
      </c>
      <c r="S82" s="16">
        <f t="shared" si="68"/>
        <v>1.03353571656412</v>
      </c>
      <c r="T82" s="3">
        <v>0.01</v>
      </c>
      <c r="U82" s="17">
        <f t="shared" si="69"/>
        <v>0.0103353571656412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0.0352353571656412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28.4381290322581</v>
      </c>
      <c r="E83" s="12">
        <f t="shared" si="78"/>
        <v>27.1846333333333</v>
      </c>
      <c r="F83" s="9" t="s">
        <v>109</v>
      </c>
      <c r="G83" s="6">
        <v>8</v>
      </c>
      <c r="H83" s="11">
        <f t="shared" si="60"/>
        <v>28.4381290322581</v>
      </c>
      <c r="I83" s="11">
        <f t="shared" si="61"/>
        <v>301.588129032258</v>
      </c>
      <c r="J83" s="11">
        <f t="shared" si="62"/>
        <v>0.502320763865792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0.181628872112788</v>
      </c>
      <c r="P83" s="11">
        <f t="shared" si="65"/>
        <v>0.091235953779778</v>
      </c>
      <c r="Q83" s="15">
        <f t="shared" si="66"/>
        <v>0.0118606739913711</v>
      </c>
      <c r="R83" s="11">
        <f t="shared" si="67"/>
        <v>0.0101740708333333</v>
      </c>
      <c r="S83" s="16">
        <f t="shared" si="68"/>
        <v>1.16577466244013</v>
      </c>
      <c r="T83" s="3">
        <v>0.01</v>
      </c>
      <c r="U83" s="17">
        <f t="shared" si="69"/>
        <v>0.0116577466244013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0.0365577466244013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27.7050967741935</v>
      </c>
      <c r="E84" s="12">
        <f t="shared" si="78"/>
        <v>28.4381290322581</v>
      </c>
      <c r="F84" s="9" t="s">
        <v>109</v>
      </c>
      <c r="G84" s="6">
        <v>9</v>
      </c>
      <c r="H84" s="11">
        <f t="shared" si="60"/>
        <v>27.7050967741935</v>
      </c>
      <c r="I84" s="11">
        <f t="shared" si="61"/>
        <v>300.855096774193</v>
      </c>
      <c r="J84" s="11">
        <f t="shared" si="62"/>
        <v>0.464321165496361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0.168655001666343</v>
      </c>
      <c r="P84" s="11">
        <f t="shared" si="65"/>
        <v>0.0783100869405073</v>
      </c>
      <c r="Q84" s="15">
        <f t="shared" si="66"/>
        <v>0.010180311302266</v>
      </c>
      <c r="R84" s="11">
        <f t="shared" si="67"/>
        <v>0.0101740708333333</v>
      </c>
      <c r="S84" s="16">
        <f t="shared" si="68"/>
        <v>1.00061336991209</v>
      </c>
      <c r="T84" s="3">
        <v>0.01</v>
      </c>
      <c r="U84" s="17">
        <f t="shared" si="69"/>
        <v>0.0100061336991209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0.0291061336991209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24.2193333333333</v>
      </c>
      <c r="E85" s="12">
        <f t="shared" si="78"/>
        <v>27.7050967741935</v>
      </c>
      <c r="F85" s="9" t="s">
        <v>109</v>
      </c>
      <c r="G85" s="6">
        <v>10</v>
      </c>
      <c r="H85" s="11">
        <f t="shared" si="60"/>
        <v>24.2193333333333</v>
      </c>
      <c r="I85" s="11">
        <f t="shared" si="61"/>
        <v>297.369333333333</v>
      </c>
      <c r="J85" s="11">
        <f t="shared" si="62"/>
        <v>0.317732228622991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0.168606998059169</v>
      </c>
      <c r="P85" s="11">
        <f t="shared" si="65"/>
        <v>0.0535718772547723</v>
      </c>
      <c r="Q85" s="15">
        <f t="shared" si="66"/>
        <v>0.0069643440431204</v>
      </c>
      <c r="R85" s="11">
        <f t="shared" si="67"/>
        <v>0.0101740708333333</v>
      </c>
      <c r="S85" s="16">
        <f t="shared" si="68"/>
        <v>0.684518926318374</v>
      </c>
      <c r="T85" s="3">
        <v>0.01</v>
      </c>
      <c r="U85" s="17">
        <f t="shared" si="69"/>
        <v>0.00684518926318374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0.0259451892631837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20.8381612903226</v>
      </c>
      <c r="E86" s="12">
        <f t="shared" si="78"/>
        <v>24.2193333333333</v>
      </c>
      <c r="F86" s="9" t="s">
        <v>109</v>
      </c>
      <c r="G86" s="6">
        <v>11</v>
      </c>
      <c r="H86" s="11">
        <f t="shared" si="60"/>
        <v>20.8381612903226</v>
      </c>
      <c r="I86" s="11">
        <f t="shared" si="61"/>
        <v>293.988161290323</v>
      </c>
      <c r="J86" s="11">
        <f t="shared" si="62"/>
        <v>0.218029240911874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0.109283364764177</v>
      </c>
      <c r="O86" s="11">
        <f t="shared" si="79"/>
        <v>0.0840138393735532</v>
      </c>
      <c r="P86" s="11">
        <f t="shared" si="65"/>
        <v>0.0183174736247079</v>
      </c>
      <c r="Q86" s="15">
        <f t="shared" si="66"/>
        <v>0.00238127157121203</v>
      </c>
      <c r="R86" s="11">
        <f t="shared" si="67"/>
        <v>0.0101740708333333</v>
      </c>
      <c r="S86" s="16">
        <f t="shared" si="68"/>
        <v>0.234052977438517</v>
      </c>
      <c r="T86" s="3">
        <v>0.01</v>
      </c>
      <c r="U86" s="17">
        <f t="shared" si="69"/>
        <v>0.00234052977438517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0.0139405297743852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18.0963333333333</v>
      </c>
      <c r="E87" s="12">
        <f t="shared" si="78"/>
        <v>20.8381612903226</v>
      </c>
      <c r="F87" s="9" t="s">
        <v>111</v>
      </c>
      <c r="G87" s="6">
        <v>12</v>
      </c>
      <c r="H87" s="11">
        <f t="shared" si="60"/>
        <v>18.0963333333333</v>
      </c>
      <c r="I87" s="11">
        <f t="shared" si="61"/>
        <v>291.246333333333</v>
      </c>
      <c r="J87" s="11">
        <f t="shared" si="62"/>
        <v>0.159626496919096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0.143958449082179</v>
      </c>
      <c r="P87" s="11">
        <f t="shared" si="65"/>
        <v>0.0229795829288942</v>
      </c>
      <c r="Q87" s="15">
        <f t="shared" si="66"/>
        <v>0.00298734578075624</v>
      </c>
      <c r="R87" s="11">
        <f t="shared" si="67"/>
        <v>0.0101740708333333</v>
      </c>
      <c r="S87" s="16">
        <f t="shared" si="68"/>
        <v>0.293623450209213</v>
      </c>
      <c r="T87" s="3">
        <v>0.01</v>
      </c>
      <c r="U87" s="17">
        <f t="shared" si="69"/>
        <v>0.00293623450209213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0.0145362345020921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11.6298064516129</v>
      </c>
      <c r="E88" s="12">
        <f t="shared" si="78"/>
        <v>18.0963333333333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12.06</v>
      </c>
      <c r="E91" s="9"/>
      <c r="F91" s="9"/>
      <c r="G91" s="6">
        <v>1</v>
      </c>
      <c r="H91" s="11">
        <f t="shared" ref="H91:H102" si="80">E92</f>
        <v>12.06</v>
      </c>
      <c r="I91" s="11">
        <f t="shared" ref="I91:I102" si="81">H91+273.15</f>
        <v>285.21</v>
      </c>
      <c r="J91" s="11">
        <f t="shared" ref="J91:J102" si="82">EXP(($C$18*(I91-$C$16))/($C$19*I91*$C$16))</f>
        <v>0.0786711017874668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0.00597271004770448</v>
      </c>
      <c r="Q91" s="15">
        <f t="shared" ref="Q91:Q102" si="86">P91*$B$93</f>
        <v>0.000776452306201582</v>
      </c>
      <c r="R91" s="11">
        <f t="shared" ref="R91:R102" si="87">L91*$B$93</f>
        <v>0.0098696</v>
      </c>
      <c r="S91" s="16">
        <f t="shared" ref="S91:S102" si="88">Q91/R91</f>
        <v>0.0786711017874668</v>
      </c>
      <c r="T91" s="3">
        <v>0.01</v>
      </c>
      <c r="U91" s="17">
        <f t="shared" ref="U91:U102" si="89">S91*T91</f>
        <v>0.000786711017874668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0.0155867110178747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17.9166666666667</v>
      </c>
      <c r="AU91" s="1">
        <f t="shared" ref="AU91:AU102" si="96">AT91*10000*AS91*0.67*AR91*AQ91</f>
        <v>1846.65621425695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12.0988387096774</v>
      </c>
      <c r="E92" s="12">
        <f t="shared" ref="E92:E103" si="97">D91</f>
        <v>12.06</v>
      </c>
      <c r="F92" s="9" t="s">
        <v>109</v>
      </c>
      <c r="G92" s="6">
        <v>2</v>
      </c>
      <c r="H92" s="11">
        <f t="shared" si="80"/>
        <v>12.0988387096774</v>
      </c>
      <c r="I92" s="11">
        <f t="shared" si="81"/>
        <v>285.248838709677</v>
      </c>
      <c r="J92" s="11">
        <f t="shared" si="82"/>
        <v>0.079037638016795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0.145867289952296</v>
      </c>
      <c r="P92" s="11">
        <f t="shared" si="85"/>
        <v>0.0115290060617404</v>
      </c>
      <c r="Q92" s="15">
        <f t="shared" si="86"/>
        <v>0.00149877078802625</v>
      </c>
      <c r="R92" s="11">
        <f t="shared" si="87"/>
        <v>0.0098696</v>
      </c>
      <c r="S92" s="16">
        <f t="shared" si="88"/>
        <v>0.15185729796813</v>
      </c>
      <c r="T92" s="3">
        <v>0.01</v>
      </c>
      <c r="U92" s="17">
        <f t="shared" si="89"/>
        <v>0.0015185729796813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0.0163185729796813</v>
      </c>
      <c r="AR92" s="24">
        <f t="shared" si="93"/>
        <v>7.592</v>
      </c>
      <c r="AS92" s="1">
        <f t="shared" si="94"/>
        <v>0.13</v>
      </c>
      <c r="AT92" s="2">
        <f t="shared" si="95"/>
        <v>17.9166666666667</v>
      </c>
      <c r="AU92" s="1">
        <f t="shared" si="96"/>
        <v>1933.36452867932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13.2368965517241</v>
      </c>
      <c r="E93" s="12">
        <f t="shared" si="97"/>
        <v>12.0988387096774</v>
      </c>
      <c r="F93" s="9" t="s">
        <v>109</v>
      </c>
      <c r="G93" s="6">
        <v>3</v>
      </c>
      <c r="H93" s="11">
        <f t="shared" si="80"/>
        <v>13.2368965517241</v>
      </c>
      <c r="I93" s="11">
        <f t="shared" si="81"/>
        <v>286.386896551724</v>
      </c>
      <c r="J93" s="11">
        <f t="shared" si="82"/>
        <v>0.0905198302413016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0.210258283890555</v>
      </c>
      <c r="P93" s="11">
        <f t="shared" si="85"/>
        <v>0.0190325441646005</v>
      </c>
      <c r="Q93" s="15">
        <f t="shared" si="86"/>
        <v>0.00247423074139806</v>
      </c>
      <c r="R93" s="11">
        <f t="shared" si="87"/>
        <v>0.0098696</v>
      </c>
      <c r="S93" s="16">
        <f t="shared" si="88"/>
        <v>0.250692099112229</v>
      </c>
      <c r="T93" s="3">
        <v>0.01</v>
      </c>
      <c r="U93" s="17">
        <f t="shared" si="89"/>
        <v>0.00250692099112229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0.0173069209911223</v>
      </c>
      <c r="AR93" s="24">
        <f t="shared" si="93"/>
        <v>7.592</v>
      </c>
      <c r="AS93" s="1">
        <f t="shared" si="94"/>
        <v>0.13</v>
      </c>
      <c r="AT93" s="2">
        <f t="shared" si="95"/>
        <v>17.9166666666667</v>
      </c>
      <c r="AU93" s="1">
        <f t="shared" si="96"/>
        <v>2050.46036724866</v>
      </c>
    </row>
    <row r="94" s="1" customFormat="1" spans="1:47">
      <c r="A94" s="6"/>
      <c r="B94" s="6"/>
      <c r="C94" s="9">
        <v>3</v>
      </c>
      <c r="D94" s="10">
        <v>15.5905483870968</v>
      </c>
      <c r="E94" s="12">
        <f t="shared" si="97"/>
        <v>13.2368965517241</v>
      </c>
      <c r="F94" s="9" t="s">
        <v>109</v>
      </c>
      <c r="G94" s="6">
        <v>4</v>
      </c>
      <c r="H94" s="11">
        <f t="shared" si="80"/>
        <v>15.5905483870968</v>
      </c>
      <c r="I94" s="11">
        <f t="shared" si="81"/>
        <v>288.740548387097</v>
      </c>
      <c r="J94" s="11">
        <f t="shared" si="82"/>
        <v>0.119427270923645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0.267145739725955</v>
      </c>
      <c r="P94" s="11">
        <f t="shared" si="85"/>
        <v>0.0319044866343491</v>
      </c>
      <c r="Q94" s="15">
        <f t="shared" si="86"/>
        <v>0.00414758326246538</v>
      </c>
      <c r="R94" s="11">
        <f t="shared" si="87"/>
        <v>0.0098696</v>
      </c>
      <c r="S94" s="16">
        <f t="shared" si="88"/>
        <v>0.42023823280228</v>
      </c>
      <c r="T94" s="3">
        <v>0.01</v>
      </c>
      <c r="U94" s="17">
        <f t="shared" si="89"/>
        <v>0.0042023823280228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0.0313023823280228</v>
      </c>
      <c r="AR94" s="24">
        <f t="shared" si="93"/>
        <v>7.592</v>
      </c>
      <c r="AS94" s="1">
        <f t="shared" si="94"/>
        <v>0.13</v>
      </c>
      <c r="AT94" s="2">
        <f t="shared" si="95"/>
        <v>17.9166666666667</v>
      </c>
      <c r="AU94" s="1">
        <f t="shared" si="96"/>
        <v>3708.59116979845</v>
      </c>
    </row>
    <row r="95" s="1" customFormat="1" spans="1:47">
      <c r="A95" s="6"/>
      <c r="B95" s="6"/>
      <c r="C95" s="9">
        <v>4</v>
      </c>
      <c r="D95" s="10">
        <v>17.3161333333333</v>
      </c>
      <c r="E95" s="12">
        <f t="shared" si="97"/>
        <v>15.5905483870968</v>
      </c>
      <c r="F95" s="9" t="s">
        <v>109</v>
      </c>
      <c r="G95" s="6">
        <v>5</v>
      </c>
      <c r="H95" s="11">
        <f t="shared" si="80"/>
        <v>17.3161333333333</v>
      </c>
      <c r="I95" s="11">
        <f t="shared" si="81"/>
        <v>290.466133333333</v>
      </c>
      <c r="J95" s="11">
        <f t="shared" si="82"/>
        <v>0.145917133671374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0.223479190437025</v>
      </c>
      <c r="O95" s="11">
        <f t="shared" si="98"/>
        <v>0.0876820626545803</v>
      </c>
      <c r="P95" s="11">
        <f t="shared" si="85"/>
        <v>0.0127943152569502</v>
      </c>
      <c r="Q95" s="15">
        <f t="shared" si="86"/>
        <v>0.00166326098340353</v>
      </c>
      <c r="R95" s="11">
        <f t="shared" si="87"/>
        <v>0.0098696</v>
      </c>
      <c r="S95" s="16">
        <f t="shared" si="88"/>
        <v>0.168523646693233</v>
      </c>
      <c r="T95" s="3">
        <v>0.01</v>
      </c>
      <c r="U95" s="17">
        <f t="shared" si="89"/>
        <v>0.00168523646693233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0.0287852364669323</v>
      </c>
      <c r="AR95" s="24">
        <f t="shared" si="93"/>
        <v>7.592</v>
      </c>
      <c r="AS95" s="1">
        <f t="shared" si="94"/>
        <v>0.13</v>
      </c>
      <c r="AT95" s="2">
        <f t="shared" si="95"/>
        <v>17.9166666666667</v>
      </c>
      <c r="AU95" s="1">
        <f t="shared" si="96"/>
        <v>3410.36898288273</v>
      </c>
    </row>
    <row r="96" s="1" customFormat="1" spans="1:47">
      <c r="A96" s="6"/>
      <c r="B96" s="6"/>
      <c r="C96" s="9">
        <v>5</v>
      </c>
      <c r="D96" s="10">
        <v>24.232935483871</v>
      </c>
      <c r="E96" s="12">
        <f t="shared" si="97"/>
        <v>17.3161333333333</v>
      </c>
      <c r="F96" s="9" t="s">
        <v>111</v>
      </c>
      <c r="G96" s="6">
        <v>6</v>
      </c>
      <c r="H96" s="11">
        <f t="shared" si="80"/>
        <v>24.232935483871</v>
      </c>
      <c r="I96" s="11">
        <f t="shared" si="81"/>
        <v>297.382935483871</v>
      </c>
      <c r="J96" s="11">
        <f t="shared" si="82"/>
        <v>0.318208437666781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0.15080774739763</v>
      </c>
      <c r="P96" s="11">
        <f t="shared" si="85"/>
        <v>0.0479882976874465</v>
      </c>
      <c r="Q96" s="15">
        <f t="shared" si="86"/>
        <v>0.00623847869936804</v>
      </c>
      <c r="R96" s="11">
        <f t="shared" si="87"/>
        <v>0.0098696</v>
      </c>
      <c r="S96" s="16">
        <f t="shared" si="88"/>
        <v>0.632090327811466</v>
      </c>
      <c r="T96" s="3">
        <v>0.01</v>
      </c>
      <c r="U96" s="17">
        <f t="shared" si="89"/>
        <v>0.00632090327811466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0.0334209032781147</v>
      </c>
      <c r="AR96" s="24">
        <f t="shared" si="93"/>
        <v>7.592</v>
      </c>
      <c r="AS96" s="1">
        <f t="shared" si="94"/>
        <v>0.13</v>
      </c>
      <c r="AT96" s="2">
        <f t="shared" si="95"/>
        <v>17.9166666666667</v>
      </c>
      <c r="AU96" s="1">
        <f t="shared" si="96"/>
        <v>3959.58574286997</v>
      </c>
    </row>
    <row r="97" s="1" customFormat="1" spans="1:47">
      <c r="A97" s="6"/>
      <c r="B97" s="6"/>
      <c r="C97" s="9">
        <v>6</v>
      </c>
      <c r="D97" s="10">
        <v>27.1846333333333</v>
      </c>
      <c r="E97" s="12">
        <f t="shared" si="97"/>
        <v>24.232935483871</v>
      </c>
      <c r="F97" s="9" t="s">
        <v>109</v>
      </c>
      <c r="G97" s="6">
        <v>7</v>
      </c>
      <c r="H97" s="11">
        <f t="shared" si="80"/>
        <v>27.1846333333333</v>
      </c>
      <c r="I97" s="11">
        <f t="shared" si="81"/>
        <v>300.334633333333</v>
      </c>
      <c r="J97" s="11">
        <f t="shared" si="82"/>
        <v>0.438996716890292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0.178739449710184</v>
      </c>
      <c r="P97" s="11">
        <f t="shared" si="85"/>
        <v>0.0784660316015481</v>
      </c>
      <c r="Q97" s="15">
        <f t="shared" si="86"/>
        <v>0.0102005841082013</v>
      </c>
      <c r="R97" s="11">
        <f t="shared" si="87"/>
        <v>0.0098696</v>
      </c>
      <c r="S97" s="16">
        <f t="shared" si="88"/>
        <v>1.03353571656412</v>
      </c>
      <c r="T97" s="3">
        <v>0.01</v>
      </c>
      <c r="U97" s="17">
        <f t="shared" si="89"/>
        <v>0.0103353571656412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0.0448353571656412</v>
      </c>
      <c r="AR97" s="24">
        <f t="shared" si="93"/>
        <v>7.592</v>
      </c>
      <c r="AS97" s="1">
        <f t="shared" si="94"/>
        <v>0.13</v>
      </c>
      <c r="AT97" s="2">
        <f t="shared" si="95"/>
        <v>17.9166666666667</v>
      </c>
      <c r="AU97" s="1">
        <f t="shared" si="96"/>
        <v>5311.92827232199</v>
      </c>
    </row>
    <row r="98" s="1" customFormat="1" spans="1:47">
      <c r="A98" s="6"/>
      <c r="B98" s="6"/>
      <c r="C98" s="9">
        <v>7</v>
      </c>
      <c r="D98" s="10">
        <v>28.4381290322581</v>
      </c>
      <c r="E98" s="12">
        <f t="shared" si="97"/>
        <v>27.1846333333333</v>
      </c>
      <c r="F98" s="9" t="s">
        <v>109</v>
      </c>
      <c r="G98" s="6">
        <v>8</v>
      </c>
      <c r="H98" s="11">
        <f t="shared" si="80"/>
        <v>28.4381290322581</v>
      </c>
      <c r="I98" s="11">
        <f t="shared" si="81"/>
        <v>301.588129032258</v>
      </c>
      <c r="J98" s="11">
        <f t="shared" si="82"/>
        <v>0.502320763865792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0.176193418108636</v>
      </c>
      <c r="P98" s="11">
        <f t="shared" si="85"/>
        <v>0.0885056123724547</v>
      </c>
      <c r="Q98" s="15">
        <f t="shared" si="86"/>
        <v>0.0115057296084191</v>
      </c>
      <c r="R98" s="11">
        <f t="shared" si="87"/>
        <v>0.0098696</v>
      </c>
      <c r="S98" s="16">
        <f t="shared" si="88"/>
        <v>1.16577466244013</v>
      </c>
      <c r="T98" s="3">
        <v>0.01</v>
      </c>
      <c r="U98" s="17">
        <f t="shared" si="89"/>
        <v>0.0116577466244013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0.0461577466244013</v>
      </c>
      <c r="AR98" s="24">
        <f t="shared" si="93"/>
        <v>7.592</v>
      </c>
      <c r="AS98" s="1">
        <f t="shared" si="94"/>
        <v>0.13</v>
      </c>
      <c r="AT98" s="2">
        <f t="shared" si="95"/>
        <v>17.9166666666667</v>
      </c>
      <c r="AU98" s="1">
        <f t="shared" si="96"/>
        <v>5468.60011341065</v>
      </c>
    </row>
    <row r="99" s="1" customFormat="1" spans="1:47">
      <c r="A99" s="6"/>
      <c r="B99" s="6"/>
      <c r="C99" s="9">
        <v>8</v>
      </c>
      <c r="D99" s="10">
        <v>27.7050967741935</v>
      </c>
      <c r="E99" s="12">
        <f t="shared" si="97"/>
        <v>28.4381290322581</v>
      </c>
      <c r="F99" s="9" t="s">
        <v>109</v>
      </c>
      <c r="G99" s="6">
        <v>9</v>
      </c>
      <c r="H99" s="11">
        <f t="shared" si="80"/>
        <v>27.7050967741935</v>
      </c>
      <c r="I99" s="11">
        <f t="shared" si="81"/>
        <v>300.855096774193</v>
      </c>
      <c r="J99" s="11">
        <f t="shared" si="82"/>
        <v>0.464321165496361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0.163607805736181</v>
      </c>
      <c r="P99" s="11">
        <f t="shared" si="85"/>
        <v>0.0759665670437257</v>
      </c>
      <c r="Q99" s="15">
        <f t="shared" si="86"/>
        <v>0.00987565371568435</v>
      </c>
      <c r="R99" s="11">
        <f t="shared" si="87"/>
        <v>0.0098696</v>
      </c>
      <c r="S99" s="16">
        <f t="shared" si="88"/>
        <v>1.00061336991209</v>
      </c>
      <c r="T99" s="3">
        <v>0.01</v>
      </c>
      <c r="U99" s="17">
        <f t="shared" si="89"/>
        <v>0.0100061336991209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0.0371061336991209</v>
      </c>
      <c r="AR99" s="24">
        <f t="shared" si="93"/>
        <v>7.592</v>
      </c>
      <c r="AS99" s="1">
        <f t="shared" si="94"/>
        <v>0.13</v>
      </c>
      <c r="AT99" s="2">
        <f t="shared" si="95"/>
        <v>17.9166666666667</v>
      </c>
      <c r="AU99" s="1">
        <f t="shared" si="96"/>
        <v>4396.19829378694</v>
      </c>
    </row>
    <row r="100" s="1" customFormat="1" spans="1:47">
      <c r="A100" s="6"/>
      <c r="B100" s="6"/>
      <c r="C100" s="9">
        <v>9</v>
      </c>
      <c r="D100" s="10">
        <v>24.2193333333333</v>
      </c>
      <c r="E100" s="12">
        <f t="shared" si="97"/>
        <v>27.7050967741935</v>
      </c>
      <c r="F100" s="9" t="s">
        <v>109</v>
      </c>
      <c r="G100" s="6">
        <v>10</v>
      </c>
      <c r="H100" s="11">
        <f t="shared" si="80"/>
        <v>24.2193333333333</v>
      </c>
      <c r="I100" s="11">
        <f t="shared" si="81"/>
        <v>297.369333333333</v>
      </c>
      <c r="J100" s="11">
        <f t="shared" si="82"/>
        <v>0.317732228622991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0.163561238692455</v>
      </c>
      <c r="P100" s="11">
        <f t="shared" si="85"/>
        <v>0.0519686768860908</v>
      </c>
      <c r="Q100" s="15">
        <f t="shared" si="86"/>
        <v>0.0067559279951918</v>
      </c>
      <c r="R100" s="11">
        <f t="shared" si="87"/>
        <v>0.0098696</v>
      </c>
      <c r="S100" s="16">
        <f t="shared" si="88"/>
        <v>0.684518926318372</v>
      </c>
      <c r="T100" s="3">
        <v>0.01</v>
      </c>
      <c r="U100" s="17">
        <f t="shared" si="89"/>
        <v>0.00684518926318372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0.0339451892631837</v>
      </c>
      <c r="AR100" s="24">
        <f t="shared" si="93"/>
        <v>7.592</v>
      </c>
      <c r="AS100" s="1">
        <f t="shared" si="94"/>
        <v>0.13</v>
      </c>
      <c r="AT100" s="2">
        <f t="shared" si="95"/>
        <v>17.9166666666667</v>
      </c>
      <c r="AU100" s="1">
        <f t="shared" si="96"/>
        <v>4021.70121875615</v>
      </c>
    </row>
    <row r="101" s="1" customFormat="1" spans="1:47">
      <c r="A101" s="6"/>
      <c r="B101" s="6"/>
      <c r="C101" s="9">
        <v>10</v>
      </c>
      <c r="D101" s="10">
        <v>20.8381612903226</v>
      </c>
      <c r="E101" s="12">
        <f t="shared" si="97"/>
        <v>24.2193333333333</v>
      </c>
      <c r="F101" s="9" t="s">
        <v>109</v>
      </c>
      <c r="G101" s="6">
        <v>11</v>
      </c>
      <c r="H101" s="11">
        <f t="shared" si="80"/>
        <v>20.8381612903226</v>
      </c>
      <c r="I101" s="11">
        <f t="shared" si="81"/>
        <v>293.988161290323</v>
      </c>
      <c r="J101" s="11">
        <f t="shared" si="82"/>
        <v>0.218029240911874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0.106012933716046</v>
      </c>
      <c r="O101" s="11">
        <f t="shared" si="98"/>
        <v>0.0814996280903182</v>
      </c>
      <c r="P101" s="11">
        <f t="shared" si="85"/>
        <v>0.0177693020471321</v>
      </c>
      <c r="Q101" s="15">
        <f t="shared" si="86"/>
        <v>0.00231000926612718</v>
      </c>
      <c r="R101" s="11">
        <f t="shared" si="87"/>
        <v>0.0098696</v>
      </c>
      <c r="S101" s="16">
        <f t="shared" si="88"/>
        <v>0.234052977438516</v>
      </c>
      <c r="T101" s="3">
        <v>0.01</v>
      </c>
      <c r="U101" s="17">
        <f t="shared" si="89"/>
        <v>0.00234052977438516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0.0171405297743852</v>
      </c>
      <c r="AR101" s="24">
        <f t="shared" si="93"/>
        <v>7.592</v>
      </c>
      <c r="AS101" s="1">
        <f t="shared" si="94"/>
        <v>0.13</v>
      </c>
      <c r="AT101" s="2">
        <f t="shared" si="95"/>
        <v>17.9166666666667</v>
      </c>
      <c r="AU101" s="1">
        <f t="shared" si="96"/>
        <v>2030.74694765468</v>
      </c>
    </row>
    <row r="102" s="1" customFormat="1" spans="1:48">
      <c r="A102" s="6"/>
      <c r="B102" s="6"/>
      <c r="C102" s="9">
        <v>11</v>
      </c>
      <c r="D102" s="10">
        <v>18.0963333333333</v>
      </c>
      <c r="E102" s="12">
        <f t="shared" si="97"/>
        <v>20.8381612903226</v>
      </c>
      <c r="F102" s="9" t="s">
        <v>111</v>
      </c>
      <c r="G102" s="6">
        <v>12</v>
      </c>
      <c r="H102" s="11">
        <f t="shared" si="80"/>
        <v>18.0963333333333</v>
      </c>
      <c r="I102" s="11">
        <f t="shared" si="81"/>
        <v>291.246333333333</v>
      </c>
      <c r="J102" s="11">
        <f t="shared" si="82"/>
        <v>0.159626496919096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0.139650326043186</v>
      </c>
      <c r="P102" s="11">
        <f t="shared" si="85"/>
        <v>0.0222918923398834</v>
      </c>
      <c r="Q102" s="15">
        <f t="shared" si="86"/>
        <v>0.00289794600418484</v>
      </c>
      <c r="R102" s="11">
        <f t="shared" si="87"/>
        <v>0.0098696</v>
      </c>
      <c r="S102" s="16">
        <f t="shared" si="88"/>
        <v>0.293623450209212</v>
      </c>
      <c r="T102" s="3">
        <v>0.01</v>
      </c>
      <c r="U102" s="17">
        <f t="shared" si="89"/>
        <v>0.00293623450209212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0.0177362345020921</v>
      </c>
      <c r="AR102" s="24">
        <f t="shared" si="93"/>
        <v>7.592</v>
      </c>
      <c r="AS102" s="1">
        <f t="shared" si="94"/>
        <v>0.13</v>
      </c>
      <c r="AT102" s="2">
        <f t="shared" si="95"/>
        <v>17.9166666666667</v>
      </c>
      <c r="AU102" s="1">
        <f t="shared" si="96"/>
        <v>2101.32385358569</v>
      </c>
      <c r="AV102" s="1">
        <f>SUM(AU91:AU102)</f>
        <v>40239.5257052522</v>
      </c>
    </row>
    <row r="103" s="1" customFormat="1" spans="1:46">
      <c r="A103" s="6"/>
      <c r="B103" s="6"/>
      <c r="C103" s="9">
        <v>12</v>
      </c>
      <c r="D103" s="10">
        <v>11.6298064516129</v>
      </c>
      <c r="E103" s="12">
        <f t="shared" si="97"/>
        <v>18.0963333333333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29">
        <v>12.06</v>
      </c>
      <c r="E107" s="9"/>
      <c r="F107" s="9"/>
      <c r="G107" s="6">
        <v>1</v>
      </c>
      <c r="H107" s="11">
        <f t="shared" ref="H107:H118" si="99">E108</f>
        <v>12.06</v>
      </c>
      <c r="I107" s="11">
        <f t="shared" ref="I107:I118" si="100">H107+273.15</f>
        <v>285.21</v>
      </c>
      <c r="J107" s="11">
        <f t="shared" ref="J107:J118" si="101">EXP(($C$18*(I107-$C$16))/($C$19*I107*$C$16))</f>
        <v>0.0786711017874668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0.217343472841708</v>
      </c>
      <c r="Q107" s="15">
        <f t="shared" ref="Q107:Q118" si="105">P107*$B$109</f>
        <v>0.0630296071240952</v>
      </c>
      <c r="R107" s="11">
        <f t="shared" ref="R107:R118" si="106">L107*$B$109</f>
        <v>0.80117865</v>
      </c>
      <c r="S107" s="16">
        <f t="shared" ref="S107:S118" si="107">Q107/R107</f>
        <v>0.0786711017874668</v>
      </c>
      <c r="T107" s="3">
        <v>0.27</v>
      </c>
      <c r="U107" s="17">
        <f t="shared" ref="U107:U118" si="108">S107*T107</f>
        <v>0.021241197482616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0.230527164670872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132.791666666667</v>
      </c>
      <c r="AF107" s="1">
        <f t="shared" ref="AF107:AF118" si="113">AE107*10000*AC107*AB107</f>
        <v>3132279.70147057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12.0988387096774</v>
      </c>
      <c r="E108" s="12">
        <f t="shared" ref="E108:E119" si="114">D107</f>
        <v>12.06</v>
      </c>
      <c r="F108" s="9" t="s">
        <v>109</v>
      </c>
      <c r="G108" s="6">
        <v>2</v>
      </c>
      <c r="H108" s="11">
        <f t="shared" si="99"/>
        <v>12.0988387096774</v>
      </c>
      <c r="I108" s="11">
        <f t="shared" si="100"/>
        <v>285.248838709677</v>
      </c>
      <c r="J108" s="11">
        <f t="shared" si="101"/>
        <v>0.079037638016795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5.30802652715829</v>
      </c>
      <c r="P108" s="11">
        <f t="shared" si="104"/>
        <v>0.419533879237083</v>
      </c>
      <c r="Q108" s="15">
        <f t="shared" si="105"/>
        <v>0.121664824978754</v>
      </c>
      <c r="R108" s="11">
        <f t="shared" si="106"/>
        <v>0.80117865</v>
      </c>
      <c r="S108" s="16">
        <f t="shared" si="107"/>
        <v>0.15185729796813</v>
      </c>
      <c r="T108" s="3">
        <v>0.27</v>
      </c>
      <c r="U108" s="17">
        <f t="shared" si="108"/>
        <v>0.041001470451395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0.234366585708706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132.791666666667</v>
      </c>
      <c r="AF108" s="1">
        <f t="shared" si="113"/>
        <v>3184447.69910927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13.2368965517241</v>
      </c>
      <c r="E109" s="12">
        <f t="shared" si="114"/>
        <v>12.0988387096774</v>
      </c>
      <c r="F109" s="9" t="s">
        <v>109</v>
      </c>
      <c r="G109" s="6">
        <v>3</v>
      </c>
      <c r="H109" s="11">
        <f t="shared" si="99"/>
        <v>13.2368965517241</v>
      </c>
      <c r="I109" s="11">
        <f t="shared" si="100"/>
        <v>286.386896551724</v>
      </c>
      <c r="J109" s="11">
        <f t="shared" si="101"/>
        <v>0.0905198302413016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7.65117764792121</v>
      </c>
      <c r="P109" s="11">
        <f t="shared" si="104"/>
        <v>0.692583301835869</v>
      </c>
      <c r="Q109" s="15">
        <f t="shared" si="105"/>
        <v>0.200849157532402</v>
      </c>
      <c r="R109" s="11">
        <f t="shared" si="106"/>
        <v>0.80117865</v>
      </c>
      <c r="S109" s="16">
        <f t="shared" si="107"/>
        <v>0.250692099112229</v>
      </c>
      <c r="T109" s="3">
        <v>0.27</v>
      </c>
      <c r="U109" s="17">
        <f t="shared" si="108"/>
        <v>0.0676868667603019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0.239551558211527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132.791666666667</v>
      </c>
      <c r="AF109" s="1">
        <f t="shared" si="113"/>
        <v>3254898.32971697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15.5905483870968</v>
      </c>
      <c r="E110" s="12">
        <f t="shared" si="114"/>
        <v>13.2368965517241</v>
      </c>
      <c r="F110" s="9" t="s">
        <v>109</v>
      </c>
      <c r="G110" s="6">
        <v>4</v>
      </c>
      <c r="H110" s="11">
        <f t="shared" si="99"/>
        <v>15.5905483870968</v>
      </c>
      <c r="I110" s="11">
        <f t="shared" si="100"/>
        <v>288.740548387097</v>
      </c>
      <c r="J110" s="11">
        <f t="shared" si="101"/>
        <v>0.119427270923645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9.72127934608534</v>
      </c>
      <c r="P110" s="11">
        <f t="shared" si="104"/>
        <v>1.16098586218937</v>
      </c>
      <c r="Q110" s="15">
        <f t="shared" si="105"/>
        <v>0.336685900034916</v>
      </c>
      <c r="R110" s="11">
        <f t="shared" si="106"/>
        <v>0.80117865</v>
      </c>
      <c r="S110" s="16">
        <f t="shared" si="107"/>
        <v>0.42023823280228</v>
      </c>
      <c r="T110" s="3">
        <v>0.27</v>
      </c>
      <c r="U110" s="17">
        <f t="shared" si="108"/>
        <v>0.113464322856615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0.29724611793104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132.791666666667</v>
      </c>
      <c r="AF110" s="1">
        <f t="shared" si="113"/>
        <v>4038821.12056344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17.3161333333333</v>
      </c>
      <c r="E111" s="12">
        <f t="shared" si="114"/>
        <v>15.5905483870968</v>
      </c>
      <c r="F111" s="9" t="s">
        <v>109</v>
      </c>
      <c r="G111" s="6">
        <v>5</v>
      </c>
      <c r="H111" s="11">
        <f t="shared" si="99"/>
        <v>17.3161333333333</v>
      </c>
      <c r="I111" s="11">
        <f t="shared" si="100"/>
        <v>290.466133333333</v>
      </c>
      <c r="J111" s="11">
        <f t="shared" si="101"/>
        <v>0.145917133671374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8.13227880970117</v>
      </c>
      <c r="O111" s="11">
        <f t="shared" si="115"/>
        <v>3.1906996741948</v>
      </c>
      <c r="P111" s="11">
        <f t="shared" si="104"/>
        <v>0.465577750864693</v>
      </c>
      <c r="Q111" s="15">
        <f t="shared" si="105"/>
        <v>0.135017547750761</v>
      </c>
      <c r="R111" s="11">
        <f t="shared" si="106"/>
        <v>0.80117865</v>
      </c>
      <c r="S111" s="16">
        <f t="shared" si="107"/>
        <v>0.168523646693233</v>
      </c>
      <c r="T111" s="3">
        <v>0.27</v>
      </c>
      <c r="U111" s="17">
        <f t="shared" si="108"/>
        <v>0.0455013846071728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0.284040919029174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132.791666666667</v>
      </c>
      <c r="AF111" s="1">
        <f t="shared" si="113"/>
        <v>3859395.94725142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24.232935483871</v>
      </c>
      <c r="E112" s="12">
        <f t="shared" si="114"/>
        <v>17.3161333333333</v>
      </c>
      <c r="F112" s="9" t="s">
        <v>111</v>
      </c>
      <c r="G112" s="6">
        <v>6</v>
      </c>
      <c r="H112" s="11">
        <f t="shared" si="99"/>
        <v>24.232935483871</v>
      </c>
      <c r="I112" s="11">
        <f t="shared" si="100"/>
        <v>297.382935483871</v>
      </c>
      <c r="J112" s="11">
        <f t="shared" si="101"/>
        <v>0.318208437666781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5.4878069233301</v>
      </c>
      <c r="P112" s="11">
        <f t="shared" si="104"/>
        <v>1.74626646728982</v>
      </c>
      <c r="Q112" s="15">
        <f t="shared" si="105"/>
        <v>0.506417275514047</v>
      </c>
      <c r="R112" s="11">
        <f t="shared" si="106"/>
        <v>0.80117865</v>
      </c>
      <c r="S112" s="16">
        <f t="shared" si="107"/>
        <v>0.632090327811465</v>
      </c>
      <c r="T112" s="3">
        <v>0.27</v>
      </c>
      <c r="U112" s="17">
        <f t="shared" si="108"/>
        <v>0.170664388509096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0.323560090687317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132.791666666667</v>
      </c>
      <c r="AF112" s="1">
        <f t="shared" si="113"/>
        <v>4396361.29526351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27.1846333333333</v>
      </c>
      <c r="E113" s="12">
        <f t="shared" si="114"/>
        <v>24.232935483871</v>
      </c>
      <c r="F113" s="9" t="s">
        <v>109</v>
      </c>
      <c r="G113" s="6">
        <v>7</v>
      </c>
      <c r="H113" s="11">
        <f t="shared" si="99"/>
        <v>27.1846333333333</v>
      </c>
      <c r="I113" s="11">
        <f t="shared" si="100"/>
        <v>300.334633333333</v>
      </c>
      <c r="J113" s="11">
        <f t="shared" si="101"/>
        <v>0.438996716890292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6.50422545604029</v>
      </c>
      <c r="P113" s="11">
        <f t="shared" si="104"/>
        <v>2.85533362111595</v>
      </c>
      <c r="Q113" s="15">
        <f t="shared" si="105"/>
        <v>0.828046750123625</v>
      </c>
      <c r="R113" s="11">
        <f t="shared" si="106"/>
        <v>0.80117865</v>
      </c>
      <c r="S113" s="16">
        <f t="shared" si="107"/>
        <v>1.03353571656412</v>
      </c>
      <c r="T113" s="3">
        <v>0.27</v>
      </c>
      <c r="U113" s="17">
        <f t="shared" si="108"/>
        <v>0.279054643472313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0.34462031722667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132.791666666667</v>
      </c>
      <c r="AF113" s="1">
        <f t="shared" si="113"/>
        <v>4682516.37894646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28.4381290322581</v>
      </c>
      <c r="E114" s="12">
        <f t="shared" si="114"/>
        <v>27.1846333333333</v>
      </c>
      <c r="F114" s="9" t="s">
        <v>109</v>
      </c>
      <c r="G114" s="6">
        <v>8</v>
      </c>
      <c r="H114" s="11">
        <f t="shared" si="99"/>
        <v>28.4381290322581</v>
      </c>
      <c r="I114" s="11">
        <f t="shared" si="100"/>
        <v>301.588129032258</v>
      </c>
      <c r="J114" s="11">
        <f t="shared" si="101"/>
        <v>0.502320763865792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6.41157683492434</v>
      </c>
      <c r="P114" s="11">
        <f t="shared" si="104"/>
        <v>3.22066817330341</v>
      </c>
      <c r="Q114" s="15">
        <f t="shared" si="105"/>
        <v>0.933993770257989</v>
      </c>
      <c r="R114" s="11">
        <f t="shared" si="106"/>
        <v>0.80117865</v>
      </c>
      <c r="S114" s="16">
        <f t="shared" si="107"/>
        <v>1.16577466244013</v>
      </c>
      <c r="T114" s="3">
        <v>0.27</v>
      </c>
      <c r="U114" s="17">
        <f t="shared" si="108"/>
        <v>0.314759158858835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0.351557704566272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132.791666666667</v>
      </c>
      <c r="AF114" s="1">
        <f t="shared" si="113"/>
        <v>4776777.88420592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27.7050967741935</v>
      </c>
      <c r="E115" s="12">
        <f t="shared" si="114"/>
        <v>28.4381290322581</v>
      </c>
      <c r="F115" s="9" t="s">
        <v>109</v>
      </c>
      <c r="G115" s="6">
        <v>9</v>
      </c>
      <c r="H115" s="11">
        <f t="shared" si="99"/>
        <v>27.7050967741935</v>
      </c>
      <c r="I115" s="11">
        <f t="shared" si="100"/>
        <v>300.855096774193</v>
      </c>
      <c r="J115" s="11">
        <f t="shared" si="101"/>
        <v>0.464321165496361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5.95359366162093</v>
      </c>
      <c r="P115" s="11">
        <f t="shared" si="104"/>
        <v>2.76437954785558</v>
      </c>
      <c r="Q115" s="15">
        <f t="shared" si="105"/>
        <v>0.801670068878117</v>
      </c>
      <c r="R115" s="11">
        <f t="shared" si="106"/>
        <v>0.80117865</v>
      </c>
      <c r="S115" s="16">
        <f t="shared" si="107"/>
        <v>1.00061336991209</v>
      </c>
      <c r="T115" s="3">
        <v>0.27</v>
      </c>
      <c r="U115" s="17">
        <f t="shared" si="108"/>
        <v>0.270165609876264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0.327693177998958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132.791666666667</v>
      </c>
      <c r="AF115" s="1">
        <f t="shared" si="113"/>
        <v>4452519.47301727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24.2193333333333</v>
      </c>
      <c r="E116" s="12">
        <f t="shared" si="114"/>
        <v>27.7050967741935</v>
      </c>
      <c r="F116" s="9" t="s">
        <v>109</v>
      </c>
      <c r="G116" s="6">
        <v>10</v>
      </c>
      <c r="H116" s="11">
        <f t="shared" si="99"/>
        <v>24.2193333333333</v>
      </c>
      <c r="I116" s="11">
        <f t="shared" si="100"/>
        <v>297.369333333333</v>
      </c>
      <c r="J116" s="11">
        <f t="shared" si="101"/>
        <v>0.317732228622991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5.95189911376535</v>
      </c>
      <c r="P116" s="11">
        <f t="shared" si="104"/>
        <v>1.89111016995587</v>
      </c>
      <c r="Q116" s="15">
        <f t="shared" si="105"/>
        <v>0.548421949287203</v>
      </c>
      <c r="R116" s="11">
        <f t="shared" si="106"/>
        <v>0.80117865</v>
      </c>
      <c r="S116" s="16">
        <f t="shared" si="107"/>
        <v>0.684518926318372</v>
      </c>
      <c r="T116" s="3">
        <v>0.27</v>
      </c>
      <c r="U116" s="17">
        <f t="shared" si="108"/>
        <v>0.18482011010596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0.311110547393588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132.791666666667</v>
      </c>
      <c r="AF116" s="1">
        <f t="shared" si="113"/>
        <v>4227203.56581674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20.8381612903226</v>
      </c>
      <c r="E117" s="12">
        <f t="shared" si="114"/>
        <v>24.2193333333333</v>
      </c>
      <c r="F117" s="9" t="s">
        <v>109</v>
      </c>
      <c r="G117" s="6">
        <v>11</v>
      </c>
      <c r="H117" s="11">
        <f t="shared" si="99"/>
        <v>20.8381612903226</v>
      </c>
      <c r="I117" s="11">
        <f t="shared" si="100"/>
        <v>293.988161290323</v>
      </c>
      <c r="J117" s="11">
        <f t="shared" si="101"/>
        <v>0.218029240911874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3.857749496619</v>
      </c>
      <c r="O117" s="11">
        <f t="shared" si="115"/>
        <v>2.96572444719047</v>
      </c>
      <c r="P117" s="11">
        <f t="shared" si="104"/>
        <v>0.646614649974726</v>
      </c>
      <c r="Q117" s="15">
        <f t="shared" si="105"/>
        <v>0.187518248492671</v>
      </c>
      <c r="R117" s="11">
        <f t="shared" si="106"/>
        <v>0.80117865</v>
      </c>
      <c r="S117" s="16">
        <f t="shared" si="107"/>
        <v>0.234052977438516</v>
      </c>
      <c r="T117" s="3">
        <v>0.27</v>
      </c>
      <c r="U117" s="17">
        <f t="shared" si="108"/>
        <v>0.0631943039083993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0.238678653249402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132.791666666667</v>
      </c>
      <c r="AF117" s="1">
        <f t="shared" si="113"/>
        <v>3243037.76439886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18.0963333333333</v>
      </c>
      <c r="E118" s="12">
        <f t="shared" si="114"/>
        <v>20.8381612903226</v>
      </c>
      <c r="F118" s="9" t="s">
        <v>111</v>
      </c>
      <c r="G118" s="6">
        <v>12</v>
      </c>
      <c r="H118" s="11">
        <f t="shared" si="99"/>
        <v>18.0963333333333</v>
      </c>
      <c r="I118" s="11">
        <f t="shared" si="100"/>
        <v>291.246333333333</v>
      </c>
      <c r="J118" s="11">
        <f t="shared" si="101"/>
        <v>0.159626496919096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5.08179479721575</v>
      </c>
      <c r="P118" s="11">
        <f t="shared" si="104"/>
        <v>0.811189101541237</v>
      </c>
      <c r="Q118" s="15">
        <f t="shared" si="105"/>
        <v>0.235244839446959</v>
      </c>
      <c r="R118" s="11">
        <f t="shared" si="106"/>
        <v>0.80117865</v>
      </c>
      <c r="S118" s="16">
        <f t="shared" si="107"/>
        <v>0.293623450209212</v>
      </c>
      <c r="T118" s="3">
        <v>0.27</v>
      </c>
      <c r="U118" s="17">
        <f t="shared" si="108"/>
        <v>0.0792783315564872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0.241803779821425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132.791666666667</v>
      </c>
      <c r="AF118" s="1">
        <f t="shared" si="113"/>
        <v>3285500.31123169</v>
      </c>
      <c r="AG118" s="1">
        <f>SUM(AF107:AF118)</f>
        <v>46533759.4709921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11.6298064516129</v>
      </c>
      <c r="E119" s="12">
        <f t="shared" si="114"/>
        <v>18.0963333333333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12.06</v>
      </c>
      <c r="E123" s="9"/>
      <c r="F123" s="9"/>
      <c r="G123" s="6">
        <v>1</v>
      </c>
      <c r="H123" s="11">
        <f t="shared" ref="H123:H134" si="116">E124</f>
        <v>12.06</v>
      </c>
      <c r="I123" s="11">
        <f t="shared" ref="I123:I134" si="117">H123+273.15</f>
        <v>285.21</v>
      </c>
      <c r="J123" s="11">
        <f t="shared" ref="J123:J134" si="118">EXP(($C$18*(I123-$C$16))/($C$19*I123*$C$16))</f>
        <v>0.0786711017874668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0.0410049516736634</v>
      </c>
      <c r="Q123" s="15">
        <f t="shared" ref="Q123:Q134" si="122">P123*$B$125</f>
        <v>0.0106612874351525</v>
      </c>
      <c r="R123" s="11">
        <f t="shared" ref="R123:R134" si="123">L123*$B$125</f>
        <v>0.1355172</v>
      </c>
      <c r="S123" s="16">
        <f t="shared" ref="S123:S134" si="124">Q123/R123</f>
        <v>0.0786711017874668</v>
      </c>
      <c r="T123" s="3">
        <v>0.01</v>
      </c>
      <c r="U123" s="17">
        <f t="shared" ref="U123:U134" si="125">S123*T123</f>
        <v>0.000786711017874668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0.00627671101787467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12.0988387096774</v>
      </c>
      <c r="E124" s="12">
        <f t="shared" ref="E124:E135" si="133">D123</f>
        <v>12.06</v>
      </c>
      <c r="F124" s="9" t="s">
        <v>109</v>
      </c>
      <c r="G124" s="6">
        <v>2</v>
      </c>
      <c r="H124" s="11">
        <f t="shared" si="116"/>
        <v>12.0988387096774</v>
      </c>
      <c r="I124" s="11">
        <f t="shared" si="117"/>
        <v>285.248838709677</v>
      </c>
      <c r="J124" s="11">
        <f t="shared" si="118"/>
        <v>0.079037638016795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1.00143504832634</v>
      </c>
      <c r="P124" s="11">
        <f t="shared" si="121"/>
        <v>0.0791510608469486</v>
      </c>
      <c r="Q124" s="15">
        <f t="shared" si="122"/>
        <v>0.0205792758202066</v>
      </c>
      <c r="R124" s="11">
        <f t="shared" si="123"/>
        <v>0.1355172</v>
      </c>
      <c r="S124" s="16">
        <f t="shared" si="124"/>
        <v>0.15185729796813</v>
      </c>
      <c r="T124" s="3">
        <v>0.01</v>
      </c>
      <c r="U124" s="17">
        <f t="shared" si="125"/>
        <v>0.0015185729796813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0.0070085729796813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13.2368965517241</v>
      </c>
      <c r="E125" s="12">
        <f t="shared" si="133"/>
        <v>12.0988387096774</v>
      </c>
      <c r="F125" s="9" t="s">
        <v>109</v>
      </c>
      <c r="G125" s="6">
        <v>3</v>
      </c>
      <c r="H125" s="11">
        <f t="shared" si="116"/>
        <v>13.2368965517241</v>
      </c>
      <c r="I125" s="11">
        <f t="shared" si="117"/>
        <v>286.386896551724</v>
      </c>
      <c r="J125" s="11">
        <f t="shared" si="118"/>
        <v>0.0905198302413016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1.44350398747939</v>
      </c>
      <c r="P125" s="11">
        <f t="shared" si="121"/>
        <v>0.130665735899276</v>
      </c>
      <c r="Q125" s="15">
        <f t="shared" si="122"/>
        <v>0.0339730913338118</v>
      </c>
      <c r="R125" s="11">
        <f t="shared" si="123"/>
        <v>0.1355172</v>
      </c>
      <c r="S125" s="16">
        <f t="shared" si="124"/>
        <v>0.250692099112229</v>
      </c>
      <c r="T125" s="3">
        <v>0.01</v>
      </c>
      <c r="U125" s="17">
        <f t="shared" si="125"/>
        <v>0.00250692099112229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0.00799692099112229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0">
        <v>15.5905483870968</v>
      </c>
      <c r="E126" s="12">
        <f t="shared" si="133"/>
        <v>13.2368965517241</v>
      </c>
      <c r="F126" s="9" t="s">
        <v>109</v>
      </c>
      <c r="G126" s="6">
        <v>4</v>
      </c>
      <c r="H126" s="11">
        <f t="shared" si="116"/>
        <v>15.5905483870968</v>
      </c>
      <c r="I126" s="11">
        <f t="shared" si="117"/>
        <v>288.740548387097</v>
      </c>
      <c r="J126" s="11">
        <f t="shared" si="118"/>
        <v>0.119427270923645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1.83405825158011</v>
      </c>
      <c r="P126" s="11">
        <f t="shared" si="121"/>
        <v>0.219036571701204</v>
      </c>
      <c r="Q126" s="15">
        <f t="shared" si="122"/>
        <v>0.0569495086423131</v>
      </c>
      <c r="R126" s="11">
        <f t="shared" si="123"/>
        <v>0.1355172</v>
      </c>
      <c r="S126" s="16">
        <f t="shared" si="124"/>
        <v>0.42023823280228</v>
      </c>
      <c r="T126" s="3">
        <v>0.01</v>
      </c>
      <c r="U126" s="17">
        <f t="shared" si="125"/>
        <v>0.0042023823280228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0.0121923823280228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0">
        <v>17.3161333333333</v>
      </c>
      <c r="E127" s="12">
        <f t="shared" si="133"/>
        <v>15.5905483870968</v>
      </c>
      <c r="F127" s="9" t="s">
        <v>109</v>
      </c>
      <c r="G127" s="6">
        <v>5</v>
      </c>
      <c r="H127" s="11">
        <f t="shared" si="116"/>
        <v>17.3161333333333</v>
      </c>
      <c r="I127" s="11">
        <f t="shared" si="117"/>
        <v>290.466133333333</v>
      </c>
      <c r="J127" s="11">
        <f t="shared" si="118"/>
        <v>0.145917133671374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1.53427059588496</v>
      </c>
      <c r="O127" s="11">
        <f t="shared" si="134"/>
        <v>0.601971083993945</v>
      </c>
      <c r="P127" s="11">
        <f t="shared" si="121"/>
        <v>0.0878378951294466</v>
      </c>
      <c r="Q127" s="15">
        <f t="shared" si="122"/>
        <v>0.0228378527336561</v>
      </c>
      <c r="R127" s="11">
        <f t="shared" si="123"/>
        <v>0.1355172</v>
      </c>
      <c r="S127" s="16">
        <f t="shared" si="124"/>
        <v>0.168523646693232</v>
      </c>
      <c r="T127" s="3">
        <v>0.01</v>
      </c>
      <c r="U127" s="17">
        <f t="shared" si="125"/>
        <v>0.00168523646693232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0.0116352364669323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0">
        <v>24.232935483871</v>
      </c>
      <c r="E128" s="12">
        <f t="shared" si="133"/>
        <v>17.3161333333333</v>
      </c>
      <c r="F128" s="9" t="s">
        <v>111</v>
      </c>
      <c r="G128" s="6">
        <v>6</v>
      </c>
      <c r="H128" s="11">
        <f t="shared" si="116"/>
        <v>24.232935483871</v>
      </c>
      <c r="I128" s="11">
        <f t="shared" si="117"/>
        <v>297.382935483871</v>
      </c>
      <c r="J128" s="11">
        <f t="shared" si="118"/>
        <v>0.318208437666781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1.0353531888645</v>
      </c>
      <c r="P128" s="11">
        <f t="shared" si="121"/>
        <v>0.329458120661892</v>
      </c>
      <c r="Q128" s="15">
        <f t="shared" si="122"/>
        <v>0.0856591113720919</v>
      </c>
      <c r="R128" s="11">
        <f t="shared" si="123"/>
        <v>0.1355172</v>
      </c>
      <c r="S128" s="16">
        <f t="shared" si="124"/>
        <v>0.632090327811465</v>
      </c>
      <c r="T128" s="3">
        <v>0.01</v>
      </c>
      <c r="U128" s="17">
        <f t="shared" si="125"/>
        <v>0.00632090327811465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0.0162709032781147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0">
        <v>27.1846333333333</v>
      </c>
      <c r="E129" s="12">
        <f t="shared" si="133"/>
        <v>24.232935483871</v>
      </c>
      <c r="F129" s="9" t="s">
        <v>109</v>
      </c>
      <c r="G129" s="6">
        <v>7</v>
      </c>
      <c r="H129" s="11">
        <f t="shared" si="116"/>
        <v>27.1846333333333</v>
      </c>
      <c r="I129" s="11">
        <f t="shared" si="117"/>
        <v>300.334633333333</v>
      </c>
      <c r="J129" s="11">
        <f t="shared" si="118"/>
        <v>0.438996716890292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1.22711506820261</v>
      </c>
      <c r="P129" s="11">
        <f t="shared" si="121"/>
        <v>0.538699486187551</v>
      </c>
      <c r="Q129" s="15">
        <f t="shared" si="122"/>
        <v>0.140061866408763</v>
      </c>
      <c r="R129" s="11">
        <f t="shared" si="123"/>
        <v>0.1355172</v>
      </c>
      <c r="S129" s="16">
        <f t="shared" si="124"/>
        <v>1.03353571656412</v>
      </c>
      <c r="T129" s="3">
        <v>0.01</v>
      </c>
      <c r="U129" s="17">
        <f t="shared" si="125"/>
        <v>0.0103353571656412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0.0227853571656412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0">
        <v>28.4381290322581</v>
      </c>
      <c r="E130" s="12">
        <f t="shared" si="133"/>
        <v>27.1846333333333</v>
      </c>
      <c r="F130" s="9" t="s">
        <v>109</v>
      </c>
      <c r="G130" s="6">
        <v>8</v>
      </c>
      <c r="H130" s="11">
        <f t="shared" si="116"/>
        <v>28.4381290322581</v>
      </c>
      <c r="I130" s="11">
        <f t="shared" si="117"/>
        <v>301.588129032258</v>
      </c>
      <c r="J130" s="11">
        <f t="shared" si="118"/>
        <v>0.502320763865792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1.20963558201506</v>
      </c>
      <c r="P130" s="11">
        <f t="shared" si="121"/>
        <v>0.607625069557045</v>
      </c>
      <c r="Q130" s="15">
        <f t="shared" si="122"/>
        <v>0.157982518084832</v>
      </c>
      <c r="R130" s="11">
        <f t="shared" si="123"/>
        <v>0.1355172</v>
      </c>
      <c r="S130" s="16">
        <f t="shared" si="124"/>
        <v>1.16577466244013</v>
      </c>
      <c r="T130" s="3">
        <v>0.01</v>
      </c>
      <c r="U130" s="17">
        <f t="shared" si="125"/>
        <v>0.0116577466244013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0.0241077466244013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0">
        <v>27.7050967741935</v>
      </c>
      <c r="E131" s="12">
        <f t="shared" si="133"/>
        <v>28.4381290322581</v>
      </c>
      <c r="F131" s="9" t="s">
        <v>109</v>
      </c>
      <c r="G131" s="6">
        <v>9</v>
      </c>
      <c r="H131" s="11">
        <f t="shared" si="116"/>
        <v>27.7050967741935</v>
      </c>
      <c r="I131" s="11">
        <f t="shared" si="117"/>
        <v>300.855096774193</v>
      </c>
      <c r="J131" s="11">
        <f t="shared" si="118"/>
        <v>0.464321165496361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1.12323051245801</v>
      </c>
      <c r="P131" s="11">
        <f t="shared" si="121"/>
        <v>0.521539700665579</v>
      </c>
      <c r="Q131" s="15">
        <f t="shared" si="122"/>
        <v>0.13560032217305</v>
      </c>
      <c r="R131" s="11">
        <f t="shared" si="123"/>
        <v>0.1355172</v>
      </c>
      <c r="S131" s="16">
        <f t="shared" si="124"/>
        <v>1.00061336991209</v>
      </c>
      <c r="T131" s="3">
        <v>0.01</v>
      </c>
      <c r="U131" s="17">
        <f t="shared" si="125"/>
        <v>0.0100061336991209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0.0199561336991209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0">
        <v>24.2193333333333</v>
      </c>
      <c r="E132" s="12">
        <f t="shared" si="133"/>
        <v>27.7050967741935</v>
      </c>
      <c r="F132" s="9" t="s">
        <v>109</v>
      </c>
      <c r="G132" s="6">
        <v>10</v>
      </c>
      <c r="H132" s="11">
        <f t="shared" si="116"/>
        <v>24.2193333333333</v>
      </c>
      <c r="I132" s="11">
        <f t="shared" si="117"/>
        <v>297.369333333333</v>
      </c>
      <c r="J132" s="11">
        <f t="shared" si="118"/>
        <v>0.317732228622991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1.12291081179243</v>
      </c>
      <c r="P132" s="11">
        <f t="shared" si="121"/>
        <v>0.356784954775662</v>
      </c>
      <c r="Q132" s="15">
        <f t="shared" si="122"/>
        <v>0.0927640882416721</v>
      </c>
      <c r="R132" s="11">
        <f t="shared" si="123"/>
        <v>0.1355172</v>
      </c>
      <c r="S132" s="16">
        <f t="shared" si="124"/>
        <v>0.684518926318372</v>
      </c>
      <c r="T132" s="3">
        <v>0.01</v>
      </c>
      <c r="U132" s="17">
        <f t="shared" si="125"/>
        <v>0.00684518926318372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0.0167951892631837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0">
        <v>20.8381612903226</v>
      </c>
      <c r="E133" s="12">
        <f t="shared" si="133"/>
        <v>24.2193333333333</v>
      </c>
      <c r="F133" s="9" t="s">
        <v>109</v>
      </c>
      <c r="G133" s="6">
        <v>11</v>
      </c>
      <c r="H133" s="11">
        <f t="shared" si="116"/>
        <v>20.8381612903226</v>
      </c>
      <c r="I133" s="11">
        <f t="shared" si="117"/>
        <v>293.988161290323</v>
      </c>
      <c r="J133" s="11">
        <f t="shared" si="118"/>
        <v>0.218029240911874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0.727819564165932</v>
      </c>
      <c r="O133" s="11">
        <f t="shared" si="134"/>
        <v>0.559526292850839</v>
      </c>
      <c r="P133" s="11">
        <f t="shared" si="121"/>
        <v>0.121993092900503</v>
      </c>
      <c r="Q133" s="15">
        <f t="shared" si="122"/>
        <v>0.0317182041541309</v>
      </c>
      <c r="R133" s="11">
        <f t="shared" si="123"/>
        <v>0.1355172</v>
      </c>
      <c r="S133" s="16">
        <f t="shared" si="124"/>
        <v>0.234052977438516</v>
      </c>
      <c r="T133" s="3">
        <v>0.01</v>
      </c>
      <c r="U133" s="17">
        <f t="shared" si="125"/>
        <v>0.00234052977438516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0.00979052977438516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0">
        <v>18.0963333333333</v>
      </c>
      <c r="E134" s="12">
        <f t="shared" si="133"/>
        <v>20.8381612903226</v>
      </c>
      <c r="F134" s="9" t="s">
        <v>111</v>
      </c>
      <c r="G134" s="6">
        <v>12</v>
      </c>
      <c r="H134" s="11">
        <f t="shared" si="116"/>
        <v>18.0963333333333</v>
      </c>
      <c r="I134" s="11">
        <f t="shared" si="117"/>
        <v>291.246333333333</v>
      </c>
      <c r="J134" s="11">
        <f t="shared" si="118"/>
        <v>0.159626496919096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0.958753199950335</v>
      </c>
      <c r="P134" s="11">
        <f t="shared" si="121"/>
        <v>0.153042414718045</v>
      </c>
      <c r="Q134" s="15">
        <f t="shared" si="122"/>
        <v>0.0397910278266918</v>
      </c>
      <c r="R134" s="11">
        <f t="shared" si="123"/>
        <v>0.1355172</v>
      </c>
      <c r="S134" s="16">
        <f t="shared" si="124"/>
        <v>0.293623450209212</v>
      </c>
      <c r="T134" s="3">
        <v>0.01</v>
      </c>
      <c r="U134" s="17">
        <f t="shared" si="125"/>
        <v>0.00293623450209212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0.0103862345020921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0">
        <v>11.6298064516129</v>
      </c>
      <c r="E135" s="12">
        <f t="shared" si="133"/>
        <v>18.0963333333333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12.06</v>
      </c>
      <c r="E139" s="9"/>
      <c r="F139" s="9"/>
      <c r="G139" s="6">
        <v>1</v>
      </c>
      <c r="H139" s="11">
        <f t="shared" ref="H139:H150" si="135">E140</f>
        <v>12.06</v>
      </c>
      <c r="I139" s="11">
        <f t="shared" ref="I139:I150" si="136">H139+273.15</f>
        <v>285.21</v>
      </c>
      <c r="J139" s="11">
        <f t="shared" ref="J139:J150" si="137">EXP(($C$18*(I139-$C$16))/($C$19*I139*$C$16))</f>
        <v>0.0786711017874668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0.0223976626788918</v>
      </c>
      <c r="Q139" s="15">
        <f t="shared" ref="Q139:Q150" si="141">P139*$B$125</f>
        <v>0.00582339229651187</v>
      </c>
      <c r="R139" s="11">
        <f t="shared" ref="R139:R150" si="142">L139*$B$125</f>
        <v>0.074022</v>
      </c>
      <c r="S139" s="16">
        <f t="shared" ref="S139:S150" si="143">Q139/R139</f>
        <v>0.0786711017874668</v>
      </c>
      <c r="T139" s="3">
        <v>0.01</v>
      </c>
      <c r="U139" s="17">
        <f t="shared" ref="U139:U150" si="144">S139*T139</f>
        <v>0.000786711017874668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0.00627671101787467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12.0988387096774</v>
      </c>
      <c r="E140" s="12">
        <f t="shared" ref="E140:E151" si="154">D139</f>
        <v>12.06</v>
      </c>
      <c r="F140" s="9" t="s">
        <v>109</v>
      </c>
      <c r="G140" s="6">
        <v>2</v>
      </c>
      <c r="H140" s="11">
        <f t="shared" si="135"/>
        <v>12.0988387096774</v>
      </c>
      <c r="I140" s="11">
        <f t="shared" si="136"/>
        <v>285.248838709677</v>
      </c>
      <c r="J140" s="11">
        <f t="shared" si="137"/>
        <v>0.079037638016795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0.547002337321108</v>
      </c>
      <c r="P140" s="11">
        <f t="shared" si="140"/>
        <v>0.0432337727315266</v>
      </c>
      <c r="Q140" s="15">
        <f t="shared" si="141"/>
        <v>0.0112407809101969</v>
      </c>
      <c r="R140" s="11">
        <f t="shared" si="142"/>
        <v>0.074022</v>
      </c>
      <c r="S140" s="16">
        <f t="shared" si="143"/>
        <v>0.15185729796813</v>
      </c>
      <c r="T140" s="3">
        <v>0.01</v>
      </c>
      <c r="U140" s="17">
        <f t="shared" si="144"/>
        <v>0.0015185729796813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0.0070085729796813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13.2368965517241</v>
      </c>
      <c r="E141" s="12">
        <f t="shared" si="154"/>
        <v>12.0988387096774</v>
      </c>
      <c r="F141" s="9" t="s">
        <v>109</v>
      </c>
      <c r="G141" s="6">
        <v>3</v>
      </c>
      <c r="H141" s="11">
        <f t="shared" si="135"/>
        <v>13.2368965517241</v>
      </c>
      <c r="I141" s="11">
        <f t="shared" si="136"/>
        <v>286.386896551724</v>
      </c>
      <c r="J141" s="11">
        <f t="shared" si="137"/>
        <v>0.0905198302413016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0.788468564589582</v>
      </c>
      <c r="P141" s="11">
        <f t="shared" si="140"/>
        <v>0.0713720406172517</v>
      </c>
      <c r="Q141" s="15">
        <f t="shared" si="141"/>
        <v>0.0185567305604854</v>
      </c>
      <c r="R141" s="11">
        <f t="shared" si="142"/>
        <v>0.074022</v>
      </c>
      <c r="S141" s="16">
        <f t="shared" si="143"/>
        <v>0.250692099112229</v>
      </c>
      <c r="T141" s="3">
        <v>0.01</v>
      </c>
      <c r="U141" s="17">
        <f t="shared" si="144"/>
        <v>0.00250692099112229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0.00799692099112229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15.5905483870968</v>
      </c>
      <c r="E142" s="12">
        <f t="shared" si="154"/>
        <v>13.2368965517241</v>
      </c>
      <c r="F142" s="9" t="s">
        <v>109</v>
      </c>
      <c r="G142" s="6">
        <v>4</v>
      </c>
      <c r="H142" s="11">
        <f t="shared" si="135"/>
        <v>15.5905483870968</v>
      </c>
      <c r="I142" s="11">
        <f t="shared" si="136"/>
        <v>288.740548387097</v>
      </c>
      <c r="J142" s="11">
        <f t="shared" si="137"/>
        <v>0.119427270923645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1.00179652397233</v>
      </c>
      <c r="P142" s="11">
        <f t="shared" si="140"/>
        <v>0.119641824878809</v>
      </c>
      <c r="Q142" s="15">
        <f t="shared" si="141"/>
        <v>0.0311068744684904</v>
      </c>
      <c r="R142" s="11">
        <f t="shared" si="142"/>
        <v>0.074022</v>
      </c>
      <c r="S142" s="16">
        <f t="shared" si="143"/>
        <v>0.42023823280228</v>
      </c>
      <c r="T142" s="3">
        <v>0.01</v>
      </c>
      <c r="U142" s="17">
        <f t="shared" si="144"/>
        <v>0.0042023823280228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0.0141523823280228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17.3161333333333</v>
      </c>
      <c r="E143" s="12">
        <f t="shared" si="154"/>
        <v>15.5905483870968</v>
      </c>
      <c r="F143" s="9" t="s">
        <v>109</v>
      </c>
      <c r="G143" s="6">
        <v>5</v>
      </c>
      <c r="H143" s="11">
        <f t="shared" si="135"/>
        <v>17.3161333333333</v>
      </c>
      <c r="I143" s="11">
        <f t="shared" si="136"/>
        <v>290.466133333333</v>
      </c>
      <c r="J143" s="11">
        <f t="shared" si="137"/>
        <v>0.145917133671374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0.838046964138845</v>
      </c>
      <c r="O143" s="11">
        <f t="shared" si="155"/>
        <v>0.328807734954676</v>
      </c>
      <c r="P143" s="11">
        <f t="shared" si="140"/>
        <v>0.0479786822135633</v>
      </c>
      <c r="Q143" s="15">
        <f t="shared" si="141"/>
        <v>0.0124744573755265</v>
      </c>
      <c r="R143" s="11">
        <f t="shared" si="142"/>
        <v>0.074022</v>
      </c>
      <c r="S143" s="16">
        <f t="shared" si="143"/>
        <v>0.168523646693233</v>
      </c>
      <c r="T143" s="3">
        <v>0.01</v>
      </c>
      <c r="U143" s="17">
        <f t="shared" si="144"/>
        <v>0.00168523646693233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0.0116352364669323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24.232935483871</v>
      </c>
      <c r="E144" s="12">
        <f t="shared" si="154"/>
        <v>17.3161333333333</v>
      </c>
      <c r="F144" s="9" t="s">
        <v>111</v>
      </c>
      <c r="G144" s="6">
        <v>6</v>
      </c>
      <c r="H144" s="11">
        <f t="shared" si="135"/>
        <v>24.232935483871</v>
      </c>
      <c r="I144" s="11">
        <f t="shared" si="136"/>
        <v>297.382935483871</v>
      </c>
      <c r="J144" s="11">
        <f t="shared" si="137"/>
        <v>0.318208437666781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0.565529052741113</v>
      </c>
      <c r="P144" s="11">
        <f t="shared" si="140"/>
        <v>0.179956116327924</v>
      </c>
      <c r="Q144" s="15">
        <f t="shared" si="141"/>
        <v>0.0467885902452603</v>
      </c>
      <c r="R144" s="11">
        <f t="shared" si="142"/>
        <v>0.074022</v>
      </c>
      <c r="S144" s="16">
        <f t="shared" si="143"/>
        <v>0.632090327811466</v>
      </c>
      <c r="T144" s="3">
        <v>0.01</v>
      </c>
      <c r="U144" s="17">
        <f t="shared" si="144"/>
        <v>0.00632090327811466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0.0162709032781147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27.1846333333333</v>
      </c>
      <c r="E145" s="12">
        <f t="shared" si="154"/>
        <v>24.232935483871</v>
      </c>
      <c r="F145" s="9" t="s">
        <v>109</v>
      </c>
      <c r="G145" s="6">
        <v>7</v>
      </c>
      <c r="H145" s="11">
        <f t="shared" si="135"/>
        <v>27.1846333333333</v>
      </c>
      <c r="I145" s="11">
        <f t="shared" si="136"/>
        <v>300.334633333333</v>
      </c>
      <c r="J145" s="11">
        <f t="shared" si="137"/>
        <v>0.438996716890292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0.670272936413188</v>
      </c>
      <c r="P145" s="11">
        <f t="shared" si="140"/>
        <v>0.294247618505805</v>
      </c>
      <c r="Q145" s="15">
        <f t="shared" si="141"/>
        <v>0.0765043808115094</v>
      </c>
      <c r="R145" s="11">
        <f t="shared" si="142"/>
        <v>0.074022</v>
      </c>
      <c r="S145" s="16">
        <f t="shared" si="143"/>
        <v>1.03353571656412</v>
      </c>
      <c r="T145" s="3">
        <v>0.01</v>
      </c>
      <c r="U145" s="17">
        <f t="shared" si="144"/>
        <v>0.0103353571656412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0.0252353571656412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28.4381290322581</v>
      </c>
      <c r="E146" s="12">
        <f t="shared" si="154"/>
        <v>27.1846333333333</v>
      </c>
      <c r="F146" s="9" t="s">
        <v>109</v>
      </c>
      <c r="G146" s="6">
        <v>8</v>
      </c>
      <c r="H146" s="11">
        <f t="shared" si="135"/>
        <v>28.4381290322581</v>
      </c>
      <c r="I146" s="11">
        <f t="shared" si="136"/>
        <v>301.588129032258</v>
      </c>
      <c r="J146" s="11">
        <f t="shared" si="137"/>
        <v>0.502320763865792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0.660725317907383</v>
      </c>
      <c r="P146" s="11">
        <f t="shared" si="140"/>
        <v>0.331896046396705</v>
      </c>
      <c r="Q146" s="15">
        <f t="shared" si="141"/>
        <v>0.0862929720631433</v>
      </c>
      <c r="R146" s="11">
        <f t="shared" si="142"/>
        <v>0.074022</v>
      </c>
      <c r="S146" s="16">
        <f t="shared" si="143"/>
        <v>1.16577466244013</v>
      </c>
      <c r="T146" s="3">
        <v>0.01</v>
      </c>
      <c r="U146" s="17">
        <f t="shared" si="144"/>
        <v>0.0116577466244013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0.0265577466244013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27.7050967741935</v>
      </c>
      <c r="E147" s="12">
        <f t="shared" si="154"/>
        <v>28.4381290322581</v>
      </c>
      <c r="F147" s="9" t="s">
        <v>109</v>
      </c>
      <c r="G147" s="6">
        <v>9</v>
      </c>
      <c r="H147" s="11">
        <f t="shared" si="135"/>
        <v>27.7050967741935</v>
      </c>
      <c r="I147" s="11">
        <f t="shared" si="136"/>
        <v>300.855096774193</v>
      </c>
      <c r="J147" s="11">
        <f t="shared" si="137"/>
        <v>0.464321165496361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0.613529271510678</v>
      </c>
      <c r="P147" s="11">
        <f t="shared" si="140"/>
        <v>0.284874626413972</v>
      </c>
      <c r="Q147" s="15">
        <f t="shared" si="141"/>
        <v>0.0740674028676326</v>
      </c>
      <c r="R147" s="11">
        <f t="shared" si="142"/>
        <v>0.074022</v>
      </c>
      <c r="S147" s="16">
        <f t="shared" si="143"/>
        <v>1.00061336991209</v>
      </c>
      <c r="T147" s="3">
        <v>0.01</v>
      </c>
      <c r="U147" s="17">
        <f t="shared" si="144"/>
        <v>0.0100061336991209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0.0199561336991209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24.2193333333333</v>
      </c>
      <c r="E148" s="12">
        <f t="shared" si="154"/>
        <v>27.7050967741935</v>
      </c>
      <c r="F148" s="9" t="s">
        <v>109</v>
      </c>
      <c r="G148" s="6">
        <v>10</v>
      </c>
      <c r="H148" s="11">
        <f t="shared" si="135"/>
        <v>24.2193333333333</v>
      </c>
      <c r="I148" s="11">
        <f t="shared" si="136"/>
        <v>297.369333333333</v>
      </c>
      <c r="J148" s="11">
        <f t="shared" si="137"/>
        <v>0.317732228622991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0.613354645096707</v>
      </c>
      <c r="P148" s="11">
        <f t="shared" si="140"/>
        <v>0.194882538322841</v>
      </c>
      <c r="Q148" s="15">
        <f t="shared" si="141"/>
        <v>0.0506694599639385</v>
      </c>
      <c r="R148" s="11">
        <f t="shared" si="142"/>
        <v>0.074022</v>
      </c>
      <c r="S148" s="16">
        <f t="shared" si="143"/>
        <v>0.684518926318372</v>
      </c>
      <c r="T148" s="3">
        <v>0.01</v>
      </c>
      <c r="U148" s="17">
        <f t="shared" si="144"/>
        <v>0.00684518926318372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0.0167951892631837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20.8381612903226</v>
      </c>
      <c r="E149" s="12">
        <f t="shared" si="154"/>
        <v>24.2193333333333</v>
      </c>
      <c r="F149" s="9" t="s">
        <v>109</v>
      </c>
      <c r="G149" s="6">
        <v>11</v>
      </c>
      <c r="H149" s="11">
        <f t="shared" si="135"/>
        <v>20.8381612903226</v>
      </c>
      <c r="I149" s="11">
        <f t="shared" si="136"/>
        <v>293.988161290323</v>
      </c>
      <c r="J149" s="11">
        <f t="shared" si="137"/>
        <v>0.218029240911874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0.397548501435173</v>
      </c>
      <c r="O149" s="11">
        <f t="shared" si="155"/>
        <v>0.305623605338693</v>
      </c>
      <c r="P149" s="11">
        <f t="shared" si="140"/>
        <v>0.0666348826767455</v>
      </c>
      <c r="Q149" s="15">
        <f t="shared" si="141"/>
        <v>0.0173250694959538</v>
      </c>
      <c r="R149" s="11">
        <f t="shared" si="142"/>
        <v>0.074022</v>
      </c>
      <c r="S149" s="16">
        <f t="shared" si="143"/>
        <v>0.234052977438516</v>
      </c>
      <c r="T149" s="3">
        <v>0.01</v>
      </c>
      <c r="U149" s="17">
        <f t="shared" si="144"/>
        <v>0.00234052977438516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0.00783052977438516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18.0963333333333</v>
      </c>
      <c r="E150" s="12">
        <f t="shared" si="154"/>
        <v>20.8381612903226</v>
      </c>
      <c r="F150" s="9" t="s">
        <v>111</v>
      </c>
      <c r="G150" s="6">
        <v>12</v>
      </c>
      <c r="H150" s="11">
        <f t="shared" si="135"/>
        <v>18.0963333333333</v>
      </c>
      <c r="I150" s="11">
        <f t="shared" si="136"/>
        <v>291.246333333333</v>
      </c>
      <c r="J150" s="11">
        <f t="shared" si="137"/>
        <v>0.159626496919096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0.523688722661948</v>
      </c>
      <c r="P150" s="11">
        <f t="shared" si="140"/>
        <v>0.0835945962745627</v>
      </c>
      <c r="Q150" s="15">
        <f t="shared" si="141"/>
        <v>0.0217345950313863</v>
      </c>
      <c r="R150" s="11">
        <f t="shared" si="142"/>
        <v>0.074022</v>
      </c>
      <c r="S150" s="16">
        <f t="shared" si="143"/>
        <v>0.293623450209212</v>
      </c>
      <c r="T150" s="3">
        <v>0.01</v>
      </c>
      <c r="U150" s="17">
        <f t="shared" si="144"/>
        <v>0.00293623450209212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0.00842623450209212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11.6298064516129</v>
      </c>
      <c r="E151" s="12">
        <f t="shared" si="154"/>
        <v>18.0963333333333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3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356.2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22.8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209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2920.36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AV40+AV55+AV71+AV87+AV102+AY134+AY150+BB150+AG118</f>
        <v>86119034.0276133</v>
      </c>
      <c r="J16" s="7" t="s">
        <v>35</v>
      </c>
      <c r="K16" s="7">
        <f>I16/(10000*1000)</f>
        <v>8.61190340276132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48962467.1232877</v>
      </c>
      <c r="J17" s="7" t="s">
        <v>35</v>
      </c>
      <c r="K17" s="7">
        <f>I17/(10000*1000)</f>
        <v>4.89624671232877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9.85</v>
      </c>
      <c r="E29" s="9"/>
      <c r="F29" s="9"/>
      <c r="G29" s="6">
        <v>1</v>
      </c>
      <c r="H29" s="11">
        <f t="shared" ref="H29:H40" si="0">E30</f>
        <v>9.85</v>
      </c>
      <c r="I29" s="11">
        <f t="shared" ref="I29:I40" si="1">H29+273.15</f>
        <v>283</v>
      </c>
      <c r="J29" s="11">
        <f t="shared" ref="J29:J40" si="2">EXP(($C$18*(I29-$C$16))/($C$19*I29*$C$16))</f>
        <v>0.0602605652387918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0.0598633476795927</v>
      </c>
      <c r="Q29" s="15">
        <f t="shared" ref="Q29:Q40" si="6">P29*$B$31</f>
        <v>0.00778223519834706</v>
      </c>
      <c r="R29" s="11">
        <f t="shared" ref="R29:R40" si="7">L29*$B$31</f>
        <v>0.129143083333333</v>
      </c>
      <c r="S29" s="16">
        <f t="shared" ref="S29:S40" si="8">Q29/R29</f>
        <v>0.0602605652387919</v>
      </c>
      <c r="T29" s="3">
        <v>0.01</v>
      </c>
      <c r="U29" s="17">
        <f t="shared" ref="U29:U40" si="9">S29*T29</f>
        <v>0.000602605652387919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0.0225026056523879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0.291666666666667</v>
      </c>
      <c r="AU29" s="1">
        <f t="shared" ref="AU29:AU40" si="17">AT29*10000*AS29*0.67*AR29*AQ29</f>
        <v>567.891752627187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8.45935483870968</v>
      </c>
      <c r="E30" s="12">
        <f t="shared" ref="E30:E41" si="18">D29</f>
        <v>9.85</v>
      </c>
      <c r="F30" s="9" t="s">
        <v>109</v>
      </c>
      <c r="G30" s="6">
        <v>2</v>
      </c>
      <c r="H30" s="11">
        <f t="shared" si="0"/>
        <v>8.45935483870968</v>
      </c>
      <c r="I30" s="11">
        <f t="shared" si="1"/>
        <v>281.60935483871</v>
      </c>
      <c r="J30" s="11">
        <f t="shared" si="2"/>
        <v>0.0508446994820143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1.92695331898707</v>
      </c>
      <c r="P30" s="11">
        <f t="shared" si="5"/>
        <v>0.0979753624197677</v>
      </c>
      <c r="Q30" s="15">
        <f t="shared" si="6"/>
        <v>0.0127367971145698</v>
      </c>
      <c r="R30" s="11">
        <f t="shared" si="7"/>
        <v>0.129143083333333</v>
      </c>
      <c r="S30" s="16">
        <f t="shared" si="8"/>
        <v>0.0986254686338461</v>
      </c>
      <c r="T30" s="3">
        <v>0.01</v>
      </c>
      <c r="U30" s="17">
        <f t="shared" si="9"/>
        <v>0.000986254686338461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0.0228862546863385</v>
      </c>
      <c r="AR30" s="24">
        <f t="shared" si="15"/>
        <v>99.3408333333333</v>
      </c>
      <c r="AS30" s="1">
        <f t="shared" si="16"/>
        <v>0.13</v>
      </c>
      <c r="AT30" s="2">
        <f>$E$4/12</f>
        <v>0.291666666666667</v>
      </c>
      <c r="AU30" s="1">
        <f t="shared" si="17"/>
        <v>577.573792371805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11.9780344827586</v>
      </c>
      <c r="E31" s="12">
        <f t="shared" si="18"/>
        <v>8.45935483870968</v>
      </c>
      <c r="F31" s="9" t="s">
        <v>109</v>
      </c>
      <c r="G31" s="6">
        <v>3</v>
      </c>
      <c r="H31" s="11">
        <f t="shared" si="0"/>
        <v>11.9780344827586</v>
      </c>
      <c r="I31" s="11">
        <f t="shared" si="1"/>
        <v>285.128034482759</v>
      </c>
      <c r="J31" s="11">
        <f t="shared" si="2"/>
        <v>0.0779028064629546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2.82238628990064</v>
      </c>
      <c r="P31" s="11">
        <f t="shared" si="5"/>
        <v>0.219871812905826</v>
      </c>
      <c r="Q31" s="15">
        <f t="shared" si="6"/>
        <v>0.0285833356777574</v>
      </c>
      <c r="R31" s="11">
        <f t="shared" si="7"/>
        <v>0.129143083333333</v>
      </c>
      <c r="S31" s="16">
        <f t="shared" si="8"/>
        <v>0.221330751442418</v>
      </c>
      <c r="T31" s="3">
        <v>0.01</v>
      </c>
      <c r="U31" s="17">
        <f t="shared" si="9"/>
        <v>0.00221330751442418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0.0241133075144242</v>
      </c>
      <c r="AR31" s="24">
        <f t="shared" si="15"/>
        <v>99.3408333333333</v>
      </c>
      <c r="AS31" s="1">
        <f t="shared" si="16"/>
        <v>0.13</v>
      </c>
      <c r="AT31" s="2">
        <f>$E$4/12</f>
        <v>0.291666666666667</v>
      </c>
      <c r="AU31" s="1">
        <f t="shared" si="17"/>
        <v>608.540569814034</v>
      </c>
    </row>
    <row r="32" s="1" customFormat="1" spans="1:47">
      <c r="A32" s="6"/>
      <c r="B32" s="6"/>
      <c r="C32" s="9">
        <v>3</v>
      </c>
      <c r="D32" s="10">
        <v>14.6228064516129</v>
      </c>
      <c r="E32" s="12">
        <f t="shared" si="18"/>
        <v>11.9780344827586</v>
      </c>
      <c r="F32" s="9" t="s">
        <v>109</v>
      </c>
      <c r="G32" s="6">
        <v>4</v>
      </c>
      <c r="H32" s="11">
        <f t="shared" si="0"/>
        <v>14.6228064516129</v>
      </c>
      <c r="I32" s="11">
        <f t="shared" si="1"/>
        <v>287.772806451613</v>
      </c>
      <c r="J32" s="11">
        <f t="shared" si="2"/>
        <v>0.106623755760892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3.59592281032815</v>
      </c>
      <c r="P32" s="11">
        <f t="shared" si="5"/>
        <v>0.383410795463449</v>
      </c>
      <c r="Q32" s="15">
        <f t="shared" si="6"/>
        <v>0.0498434034102483</v>
      </c>
      <c r="R32" s="11">
        <f t="shared" si="7"/>
        <v>0.129143083333333</v>
      </c>
      <c r="S32" s="16">
        <f t="shared" si="8"/>
        <v>0.385954881389945</v>
      </c>
      <c r="T32" s="3">
        <v>0.01</v>
      </c>
      <c r="U32" s="17">
        <f t="shared" si="9"/>
        <v>0.00385954881389945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0.0333095488138994</v>
      </c>
      <c r="AR32" s="24">
        <f t="shared" si="15"/>
        <v>99.3408333333333</v>
      </c>
      <c r="AS32" s="1">
        <f t="shared" si="16"/>
        <v>0.13</v>
      </c>
      <c r="AT32" s="2">
        <f>$E$4/12</f>
        <v>0.291666666666667</v>
      </c>
      <c r="AU32" s="1">
        <f t="shared" si="17"/>
        <v>840.623452561763</v>
      </c>
    </row>
    <row r="33" s="1" customFormat="1" spans="1:47">
      <c r="A33" s="6"/>
      <c r="B33" s="6"/>
      <c r="C33" s="9">
        <v>4</v>
      </c>
      <c r="D33" s="10">
        <v>17.5551333333333</v>
      </c>
      <c r="E33" s="12">
        <f t="shared" si="18"/>
        <v>14.6228064516129</v>
      </c>
      <c r="F33" s="9" t="s">
        <v>109</v>
      </c>
      <c r="G33" s="6">
        <v>5</v>
      </c>
      <c r="H33" s="11">
        <f t="shared" si="0"/>
        <v>17.5551333333333</v>
      </c>
      <c r="I33" s="11">
        <f t="shared" si="1"/>
        <v>290.705133333333</v>
      </c>
      <c r="J33" s="11">
        <f t="shared" si="2"/>
        <v>0.149994407536361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3.05188641412146</v>
      </c>
      <c r="O33" s="11">
        <f t="shared" si="19"/>
        <v>1.15403393407657</v>
      </c>
      <c r="P33" s="11">
        <f t="shared" si="5"/>
        <v>0.17309863621867</v>
      </c>
      <c r="Q33" s="15">
        <f t="shared" si="6"/>
        <v>0.0225028227084271</v>
      </c>
      <c r="R33" s="11">
        <f t="shared" si="7"/>
        <v>0.129143083333333</v>
      </c>
      <c r="S33" s="16">
        <f t="shared" si="8"/>
        <v>0.174247215782705</v>
      </c>
      <c r="T33" s="3">
        <v>0.01</v>
      </c>
      <c r="U33" s="17">
        <f t="shared" si="9"/>
        <v>0.00174247215782705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0.031192472157827</v>
      </c>
      <c r="AR33" s="24">
        <f t="shared" si="15"/>
        <v>99.3408333333333</v>
      </c>
      <c r="AS33" s="1">
        <f t="shared" si="16"/>
        <v>0.13</v>
      </c>
      <c r="AT33" s="2">
        <f>$E$4/12</f>
        <v>0.291666666666667</v>
      </c>
      <c r="AU33" s="1">
        <f t="shared" si="17"/>
        <v>787.195401106954</v>
      </c>
    </row>
    <row r="34" s="1" customFormat="1" spans="1:47">
      <c r="A34" s="6"/>
      <c r="B34" s="6"/>
      <c r="C34" s="9">
        <v>5</v>
      </c>
      <c r="D34" s="10">
        <v>24.9184516129032</v>
      </c>
      <c r="E34" s="12">
        <f t="shared" si="18"/>
        <v>17.5551333333333</v>
      </c>
      <c r="F34" s="9" t="s">
        <v>111</v>
      </c>
      <c r="G34" s="6">
        <v>6</v>
      </c>
      <c r="H34" s="11">
        <f t="shared" si="0"/>
        <v>24.9184516129032</v>
      </c>
      <c r="I34" s="11">
        <f t="shared" si="1"/>
        <v>298.068451612903</v>
      </c>
      <c r="J34" s="11">
        <f t="shared" si="2"/>
        <v>0.343095125952203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1.97434363119123</v>
      </c>
      <c r="P34" s="11">
        <f t="shared" si="5"/>
        <v>0.677387676816484</v>
      </c>
      <c r="Q34" s="15">
        <f t="shared" si="6"/>
        <v>0.0880603979861429</v>
      </c>
      <c r="R34" s="11">
        <f t="shared" si="7"/>
        <v>0.129143083333333</v>
      </c>
      <c r="S34" s="16">
        <f t="shared" si="8"/>
        <v>0.681882418424602</v>
      </c>
      <c r="T34" s="3">
        <v>0.01</v>
      </c>
      <c r="U34" s="17">
        <f t="shared" si="9"/>
        <v>0.00681882418424602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0.036268824184246</v>
      </c>
      <c r="AR34" s="24">
        <f t="shared" si="15"/>
        <v>99.3408333333333</v>
      </c>
      <c r="AS34" s="1">
        <f t="shared" si="16"/>
        <v>0.13</v>
      </c>
      <c r="AT34" s="2">
        <f>$E$4/12</f>
        <v>0.291666666666667</v>
      </c>
      <c r="AU34" s="1">
        <f t="shared" si="17"/>
        <v>915.305829462157</v>
      </c>
    </row>
    <row r="35" s="1" customFormat="1" spans="1:47">
      <c r="A35" s="6"/>
      <c r="B35" s="6"/>
      <c r="C35" s="9">
        <v>6</v>
      </c>
      <c r="D35" s="10">
        <v>27.6388</v>
      </c>
      <c r="E35" s="12">
        <f t="shared" si="18"/>
        <v>24.9184516129032</v>
      </c>
      <c r="F35" s="9" t="s">
        <v>109</v>
      </c>
      <c r="G35" s="6">
        <v>7</v>
      </c>
      <c r="H35" s="11">
        <f t="shared" si="0"/>
        <v>27.6388</v>
      </c>
      <c r="I35" s="11">
        <f t="shared" si="1"/>
        <v>300.7888</v>
      </c>
      <c r="J35" s="11">
        <f t="shared" si="2"/>
        <v>0.461020818849473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2.29036428770808</v>
      </c>
      <c r="P35" s="11">
        <f t="shared" si="5"/>
        <v>1.05590561938277</v>
      </c>
      <c r="Q35" s="15">
        <f t="shared" si="6"/>
        <v>0.13726773051976</v>
      </c>
      <c r="R35" s="11">
        <f t="shared" si="7"/>
        <v>0.129143083333333</v>
      </c>
      <c r="S35" s="16">
        <f t="shared" si="8"/>
        <v>1.06291198085659</v>
      </c>
      <c r="T35" s="3">
        <v>0.01</v>
      </c>
      <c r="U35" s="17">
        <f t="shared" si="9"/>
        <v>0.0106291198085659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0.0455291198085659</v>
      </c>
      <c r="AR35" s="24">
        <f t="shared" si="15"/>
        <v>99.3408333333333</v>
      </c>
      <c r="AS35" s="1">
        <f t="shared" si="16"/>
        <v>0.13</v>
      </c>
      <c r="AT35" s="2">
        <f>$E$4/12</f>
        <v>0.291666666666667</v>
      </c>
      <c r="AU35" s="1">
        <f t="shared" si="17"/>
        <v>1149.00523268584</v>
      </c>
    </row>
    <row r="36" s="1" customFormat="1" spans="1:47">
      <c r="A36" s="6"/>
      <c r="B36" s="6"/>
      <c r="C36" s="9">
        <v>7</v>
      </c>
      <c r="D36" s="10">
        <v>29.1993548387097</v>
      </c>
      <c r="E36" s="12">
        <f t="shared" si="18"/>
        <v>27.6388</v>
      </c>
      <c r="F36" s="9" t="s">
        <v>109</v>
      </c>
      <c r="G36" s="6">
        <v>8</v>
      </c>
      <c r="H36" s="11">
        <f t="shared" si="0"/>
        <v>29.1993548387097</v>
      </c>
      <c r="I36" s="11">
        <f t="shared" si="1"/>
        <v>302.34935483871</v>
      </c>
      <c r="J36" s="11">
        <f t="shared" si="2"/>
        <v>0.544856827326014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2.22786700165864</v>
      </c>
      <c r="P36" s="11">
        <f t="shared" si="5"/>
        <v>1.21386854622805</v>
      </c>
      <c r="Q36" s="15">
        <f t="shared" si="6"/>
        <v>0.157802911009646</v>
      </c>
      <c r="R36" s="11">
        <f t="shared" si="7"/>
        <v>0.129143083333333</v>
      </c>
      <c r="S36" s="16">
        <f t="shared" si="8"/>
        <v>1.22192305570356</v>
      </c>
      <c r="T36" s="3">
        <v>0.01</v>
      </c>
      <c r="U36" s="17">
        <f t="shared" si="9"/>
        <v>0.0122192305570356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0.0471192305570356</v>
      </c>
      <c r="AR36" s="24">
        <f t="shared" si="15"/>
        <v>99.3408333333333</v>
      </c>
      <c r="AS36" s="1">
        <f t="shared" si="16"/>
        <v>0.13</v>
      </c>
      <c r="AT36" s="2">
        <f>$E$4/12</f>
        <v>0.291666666666667</v>
      </c>
      <c r="AU36" s="1">
        <f t="shared" si="17"/>
        <v>1189.13439789316</v>
      </c>
    </row>
    <row r="37" s="1" customFormat="1" spans="1:47">
      <c r="A37" s="6"/>
      <c r="B37" s="6"/>
      <c r="C37" s="9">
        <v>8</v>
      </c>
      <c r="D37" s="10">
        <v>29.5567096774194</v>
      </c>
      <c r="E37" s="12">
        <f t="shared" si="18"/>
        <v>29.1993548387097</v>
      </c>
      <c r="F37" s="9" t="s">
        <v>109</v>
      </c>
      <c r="G37" s="6">
        <v>9</v>
      </c>
      <c r="H37" s="11">
        <f t="shared" si="0"/>
        <v>29.5567096774194</v>
      </c>
      <c r="I37" s="11">
        <f t="shared" si="1"/>
        <v>302.706709677419</v>
      </c>
      <c r="J37" s="11">
        <f t="shared" si="2"/>
        <v>0.565969747177447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2.00740678876393</v>
      </c>
      <c r="P37" s="11">
        <f t="shared" si="5"/>
        <v>1.13613151271901</v>
      </c>
      <c r="Q37" s="15">
        <f t="shared" si="6"/>
        <v>0.147697096653471</v>
      </c>
      <c r="R37" s="11">
        <f t="shared" si="7"/>
        <v>0.129143083333333</v>
      </c>
      <c r="S37" s="16">
        <f t="shared" si="8"/>
        <v>1.1436702054902</v>
      </c>
      <c r="T37" s="3">
        <v>0.01</v>
      </c>
      <c r="U37" s="17">
        <f t="shared" si="9"/>
        <v>0.011436702054902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0.040886702054902</v>
      </c>
      <c r="AR37" s="24">
        <f t="shared" si="15"/>
        <v>99.3408333333333</v>
      </c>
      <c r="AS37" s="1">
        <f t="shared" si="16"/>
        <v>0.13</v>
      </c>
      <c r="AT37" s="2">
        <f>$E$4/12</f>
        <v>0.291666666666667</v>
      </c>
      <c r="AU37" s="1">
        <f t="shared" si="17"/>
        <v>1031.8458781079</v>
      </c>
    </row>
    <row r="38" s="1" customFormat="1" spans="1:47">
      <c r="A38" s="6"/>
      <c r="B38" s="6"/>
      <c r="C38" s="9">
        <v>9</v>
      </c>
      <c r="D38" s="10">
        <v>23.5691</v>
      </c>
      <c r="E38" s="12">
        <f t="shared" si="18"/>
        <v>29.5567096774194</v>
      </c>
      <c r="F38" s="9" t="s">
        <v>109</v>
      </c>
      <c r="G38" s="6">
        <v>10</v>
      </c>
      <c r="H38" s="11">
        <f t="shared" si="0"/>
        <v>23.5691</v>
      </c>
      <c r="I38" s="11">
        <f t="shared" si="1"/>
        <v>296.7191</v>
      </c>
      <c r="J38" s="11">
        <f t="shared" si="2"/>
        <v>0.295732533591085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1.86468360937825</v>
      </c>
      <c r="P38" s="11">
        <f t="shared" si="5"/>
        <v>0.551447608147199</v>
      </c>
      <c r="Q38" s="15">
        <f t="shared" si="6"/>
        <v>0.0716881890591359</v>
      </c>
      <c r="R38" s="11">
        <f t="shared" si="7"/>
        <v>0.129143083333333</v>
      </c>
      <c r="S38" s="16">
        <f t="shared" si="8"/>
        <v>0.55510668638831</v>
      </c>
      <c r="T38" s="3">
        <v>0.01</v>
      </c>
      <c r="U38" s="17">
        <f t="shared" si="9"/>
        <v>0.0055510668638831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0.0350010668638831</v>
      </c>
      <c r="AR38" s="24">
        <f t="shared" si="15"/>
        <v>99.3408333333333</v>
      </c>
      <c r="AS38" s="1">
        <f t="shared" si="16"/>
        <v>0.13</v>
      </c>
      <c r="AT38" s="2">
        <f>$E$4/12</f>
        <v>0.291666666666667</v>
      </c>
      <c r="AU38" s="1">
        <f t="shared" si="17"/>
        <v>883.311804517298</v>
      </c>
    </row>
    <row r="39" s="1" customFormat="1" spans="1:47">
      <c r="A39" s="6"/>
      <c r="B39" s="6"/>
      <c r="C39" s="9">
        <v>10</v>
      </c>
      <c r="D39" s="10">
        <v>19.395064516129</v>
      </c>
      <c r="E39" s="12">
        <f t="shared" si="18"/>
        <v>23.5691</v>
      </c>
      <c r="F39" s="9" t="s">
        <v>109</v>
      </c>
      <c r="G39" s="6">
        <v>11</v>
      </c>
      <c r="H39" s="11">
        <f t="shared" si="0"/>
        <v>19.395064516129</v>
      </c>
      <c r="I39" s="11">
        <f t="shared" si="1"/>
        <v>292.545064516129</v>
      </c>
      <c r="J39" s="11">
        <f t="shared" si="2"/>
        <v>0.18516606239487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1.2475742011695</v>
      </c>
      <c r="O39" s="11">
        <f t="shared" si="19"/>
        <v>1.05907013339489</v>
      </c>
      <c r="P39" s="11">
        <f t="shared" si="5"/>
        <v>0.19610384640074</v>
      </c>
      <c r="Q39" s="15">
        <f t="shared" si="6"/>
        <v>0.0254935000320963</v>
      </c>
      <c r="R39" s="11">
        <f t="shared" si="7"/>
        <v>0.129143083333333</v>
      </c>
      <c r="S39" s="16">
        <f t="shared" si="8"/>
        <v>0.197405074852477</v>
      </c>
      <c r="T39" s="3">
        <v>0.01</v>
      </c>
      <c r="U39" s="17">
        <f t="shared" si="9"/>
        <v>0.00197405074852477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0.0238740507485248</v>
      </c>
      <c r="AR39" s="24">
        <f t="shared" si="15"/>
        <v>99.3408333333333</v>
      </c>
      <c r="AS39" s="1">
        <f t="shared" si="16"/>
        <v>0.13</v>
      </c>
      <c r="AT39" s="2">
        <f>$E$4/12</f>
        <v>0.291666666666667</v>
      </c>
      <c r="AU39" s="1">
        <f t="shared" si="17"/>
        <v>602.502515989805</v>
      </c>
    </row>
    <row r="40" s="1" customFormat="1" spans="1:48">
      <c r="A40" s="6"/>
      <c r="B40" s="6"/>
      <c r="C40" s="9">
        <v>11</v>
      </c>
      <c r="D40" s="10">
        <v>15.8374333333333</v>
      </c>
      <c r="E40" s="12">
        <f t="shared" si="18"/>
        <v>19.395064516129</v>
      </c>
      <c r="F40" s="9" t="s">
        <v>111</v>
      </c>
      <c r="G40" s="6">
        <v>12</v>
      </c>
      <c r="H40" s="11">
        <f t="shared" si="0"/>
        <v>15.8374333333333</v>
      </c>
      <c r="I40" s="11">
        <f t="shared" si="1"/>
        <v>288.987433333333</v>
      </c>
      <c r="J40" s="11">
        <f t="shared" si="2"/>
        <v>0.122917853329255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1.85637462032748</v>
      </c>
      <c r="P40" s="11">
        <f t="shared" si="5"/>
        <v>0.228181583305564</v>
      </c>
      <c r="Q40" s="15">
        <f t="shared" si="6"/>
        <v>0.0296636058297233</v>
      </c>
      <c r="R40" s="11">
        <f t="shared" si="7"/>
        <v>0.129143083333333</v>
      </c>
      <c r="S40" s="16">
        <f t="shared" si="8"/>
        <v>0.229695660534588</v>
      </c>
      <c r="T40" s="3">
        <v>0.01</v>
      </c>
      <c r="U40" s="17">
        <f t="shared" si="9"/>
        <v>0.00229695660534588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0.0241969566053459</v>
      </c>
      <c r="AR40" s="24">
        <f t="shared" si="15"/>
        <v>99.3408333333333</v>
      </c>
      <c r="AS40" s="1">
        <f t="shared" si="16"/>
        <v>0.13</v>
      </c>
      <c r="AT40" s="2">
        <f>$E$4/12</f>
        <v>0.291666666666667</v>
      </c>
      <c r="AU40" s="1">
        <f t="shared" si="17"/>
        <v>610.651597736001</v>
      </c>
      <c r="AV40" s="1">
        <f>SUM(AU29:AU40)</f>
        <v>9763.58222487389</v>
      </c>
    </row>
    <row r="41" s="1" customFormat="1" spans="1:46">
      <c r="A41" s="6"/>
      <c r="B41" s="6"/>
      <c r="C41" s="9">
        <v>12</v>
      </c>
      <c r="D41" s="10">
        <v>8.07283870967742</v>
      </c>
      <c r="E41" s="12">
        <f t="shared" si="18"/>
        <v>15.8374333333333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29">
        <v>9.85</v>
      </c>
      <c r="E44" s="9"/>
      <c r="F44" s="9"/>
      <c r="G44" s="6">
        <v>1</v>
      </c>
      <c r="H44" s="11">
        <f t="shared" ref="H44:H55" si="20">E45</f>
        <v>9.85</v>
      </c>
      <c r="I44" s="11">
        <f t="shared" ref="I44:I55" si="21">H44+273.15</f>
        <v>283</v>
      </c>
      <c r="J44" s="11">
        <f t="shared" ref="J44:J55" si="22">EXP(($C$18*(I44-$C$16))/($C$19*I44*$C$16))</f>
        <v>0.0602605652387918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0.0537083837632403</v>
      </c>
      <c r="Q44" s="15">
        <f t="shared" ref="Q44:Q55" si="26">P44*$B$46</f>
        <v>0.00698208988922124</v>
      </c>
      <c r="R44" s="11">
        <f t="shared" ref="R44:R55" si="27">L44*$B$46</f>
        <v>0.115864991666667</v>
      </c>
      <c r="S44" s="16">
        <f t="shared" ref="S44:S55" si="28">Q44/R44</f>
        <v>0.0602605652387916</v>
      </c>
      <c r="T44" s="3">
        <v>0.01</v>
      </c>
      <c r="U44" s="17">
        <f t="shared" ref="U44:U55" si="29">S44*T44</f>
        <v>0.000602605652387916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0.0197026056523879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29.6833333333333</v>
      </c>
      <c r="AU44" s="1">
        <f t="shared" ref="AU44:AU55" si="37">AT44*10000*AS44*0.67*AR44*AQ44</f>
        <v>45400.7859899551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8.45935483870968</v>
      </c>
      <c r="E45" s="12">
        <f t="shared" ref="E45:E56" si="38">D44</f>
        <v>9.85</v>
      </c>
      <c r="F45" s="9" t="s">
        <v>109</v>
      </c>
      <c r="G45" s="6">
        <v>2</v>
      </c>
      <c r="H45" s="11">
        <f t="shared" si="20"/>
        <v>8.45935483870968</v>
      </c>
      <c r="I45" s="11">
        <f t="shared" si="21"/>
        <v>281.60935483871</v>
      </c>
      <c r="J45" s="11">
        <f t="shared" si="22"/>
        <v>0.0508446994820143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1.72882994957009</v>
      </c>
      <c r="P45" s="11">
        <f t="shared" si="25"/>
        <v>0.0879018392413973</v>
      </c>
      <c r="Q45" s="15">
        <f t="shared" si="26"/>
        <v>0.0114272391013817</v>
      </c>
      <c r="R45" s="11">
        <f t="shared" si="27"/>
        <v>0.115864991666667</v>
      </c>
      <c r="S45" s="16">
        <f t="shared" si="28"/>
        <v>0.0986254686338456</v>
      </c>
      <c r="T45" s="3">
        <v>0.01</v>
      </c>
      <c r="U45" s="17">
        <f t="shared" si="29"/>
        <v>0.000986254686338456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0.0200862546863385</v>
      </c>
      <c r="AR45" s="24">
        <f t="shared" si="35"/>
        <v>89.1269166666667</v>
      </c>
      <c r="AS45" s="1">
        <f t="shared" si="36"/>
        <v>0.13</v>
      </c>
      <c r="AT45" s="2">
        <f>$E$3/12</f>
        <v>29.6833333333333</v>
      </c>
      <c r="AU45" s="1">
        <f t="shared" si="37"/>
        <v>46284.8298566875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11.9780344827586</v>
      </c>
      <c r="E46" s="12">
        <f t="shared" si="38"/>
        <v>8.45935483870968</v>
      </c>
      <c r="F46" s="9" t="s">
        <v>109</v>
      </c>
      <c r="G46" s="6">
        <v>3</v>
      </c>
      <c r="H46" s="11">
        <f t="shared" si="20"/>
        <v>11.9780344827586</v>
      </c>
      <c r="I46" s="11">
        <f t="shared" si="21"/>
        <v>285.128034482759</v>
      </c>
      <c r="J46" s="11">
        <f t="shared" si="22"/>
        <v>0.0779028064629546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2.53219727699536</v>
      </c>
      <c r="P46" s="11">
        <f t="shared" si="25"/>
        <v>0.19726527439579</v>
      </c>
      <c r="Q46" s="15">
        <f t="shared" si="26"/>
        <v>0.0256444856714528</v>
      </c>
      <c r="R46" s="11">
        <f t="shared" si="27"/>
        <v>0.115864991666667</v>
      </c>
      <c r="S46" s="16">
        <f t="shared" si="28"/>
        <v>0.221330751442417</v>
      </c>
      <c r="T46" s="3">
        <v>0.01</v>
      </c>
      <c r="U46" s="17">
        <f t="shared" si="29"/>
        <v>0.00221330751442417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0.0213133075144242</v>
      </c>
      <c r="AR46" s="24">
        <f t="shared" si="35"/>
        <v>89.1269166666667</v>
      </c>
      <c r="AS46" s="1">
        <f t="shared" si="36"/>
        <v>0.13</v>
      </c>
      <c r="AT46" s="2">
        <f>$E$3/12</f>
        <v>29.6833333333333</v>
      </c>
      <c r="AU46" s="1">
        <f t="shared" si="37"/>
        <v>49112.3321591323</v>
      </c>
    </row>
    <row r="47" s="1" customFormat="1" spans="1:47">
      <c r="A47" s="6"/>
      <c r="B47" s="6"/>
      <c r="C47" s="9">
        <v>3</v>
      </c>
      <c r="D47" s="10">
        <v>14.6228064516129</v>
      </c>
      <c r="E47" s="12">
        <f t="shared" si="38"/>
        <v>11.9780344827586</v>
      </c>
      <c r="F47" s="9" t="s">
        <v>109</v>
      </c>
      <c r="G47" s="6">
        <v>4</v>
      </c>
      <c r="H47" s="11">
        <f t="shared" si="20"/>
        <v>14.6228064516129</v>
      </c>
      <c r="I47" s="11">
        <f t="shared" si="21"/>
        <v>287.772806451613</v>
      </c>
      <c r="J47" s="11">
        <f t="shared" si="22"/>
        <v>0.106623755760892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3.22620116926624</v>
      </c>
      <c r="P47" s="11">
        <f t="shared" si="25"/>
        <v>0.343989685507348</v>
      </c>
      <c r="Q47" s="15">
        <f t="shared" si="26"/>
        <v>0.0447186591159552</v>
      </c>
      <c r="R47" s="11">
        <f t="shared" si="27"/>
        <v>0.115864991666667</v>
      </c>
      <c r="S47" s="16">
        <f t="shared" si="28"/>
        <v>0.385954881389943</v>
      </c>
      <c r="T47" s="3">
        <v>0.01</v>
      </c>
      <c r="U47" s="17">
        <f t="shared" si="29"/>
        <v>0.00385954881389943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0.0319095488138994</v>
      </c>
      <c r="AR47" s="24">
        <f t="shared" si="35"/>
        <v>89.1269166666667</v>
      </c>
      <c r="AS47" s="1">
        <f t="shared" si="36"/>
        <v>0.13</v>
      </c>
      <c r="AT47" s="2">
        <f>$E$3/12</f>
        <v>29.6833333333333</v>
      </c>
      <c r="AU47" s="1">
        <f t="shared" si="37"/>
        <v>73529.2895922266</v>
      </c>
    </row>
    <row r="48" s="1" customFormat="1" spans="1:47">
      <c r="A48" s="6"/>
      <c r="B48" s="6"/>
      <c r="C48" s="9">
        <v>4</v>
      </c>
      <c r="D48" s="10">
        <v>17.5551333333333</v>
      </c>
      <c r="E48" s="12">
        <f t="shared" si="38"/>
        <v>14.6228064516129</v>
      </c>
      <c r="F48" s="9" t="s">
        <v>109</v>
      </c>
      <c r="G48" s="6">
        <v>5</v>
      </c>
      <c r="H48" s="11">
        <f t="shared" si="20"/>
        <v>17.5551333333333</v>
      </c>
      <c r="I48" s="11">
        <f t="shared" si="21"/>
        <v>290.705133333333</v>
      </c>
      <c r="J48" s="11">
        <f t="shared" si="22"/>
        <v>0.149994407536361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2.73810090957095</v>
      </c>
      <c r="O48" s="11">
        <f t="shared" si="39"/>
        <v>1.03537974085461</v>
      </c>
      <c r="P48" s="11">
        <f t="shared" si="25"/>
        <v>0.155301170804638</v>
      </c>
      <c r="Q48" s="15">
        <f t="shared" si="26"/>
        <v>0.0201891522046029</v>
      </c>
      <c r="R48" s="11">
        <f t="shared" si="27"/>
        <v>0.115864991666667</v>
      </c>
      <c r="S48" s="16">
        <f t="shared" si="28"/>
        <v>0.174247215782704</v>
      </c>
      <c r="T48" s="3">
        <v>0.01</v>
      </c>
      <c r="U48" s="17">
        <f t="shared" si="29"/>
        <v>0.00174247215782704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0.029792472157827</v>
      </c>
      <c r="AR48" s="24">
        <f t="shared" si="35"/>
        <v>89.1269166666667</v>
      </c>
      <c r="AS48" s="1">
        <f t="shared" si="36"/>
        <v>0.13</v>
      </c>
      <c r="AT48" s="2">
        <f>$E$3/12</f>
        <v>29.6833333333333</v>
      </c>
      <c r="AU48" s="1">
        <f t="shared" si="37"/>
        <v>68650.9021402084</v>
      </c>
    </row>
    <row r="49" s="1" customFormat="1" spans="1:47">
      <c r="A49" s="6"/>
      <c r="B49" s="6"/>
      <c r="C49" s="9">
        <v>5</v>
      </c>
      <c r="D49" s="10">
        <v>24.9184516129032</v>
      </c>
      <c r="E49" s="12">
        <f t="shared" si="38"/>
        <v>17.5551333333333</v>
      </c>
      <c r="F49" s="9" t="s">
        <v>111</v>
      </c>
      <c r="G49" s="6">
        <v>6</v>
      </c>
      <c r="H49" s="11">
        <f t="shared" si="20"/>
        <v>24.9184516129032</v>
      </c>
      <c r="I49" s="11">
        <f t="shared" si="21"/>
        <v>298.068451612903</v>
      </c>
      <c r="J49" s="11">
        <f t="shared" si="22"/>
        <v>0.343095125952203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1.77134773671664</v>
      </c>
      <c r="P49" s="11">
        <f t="shared" si="25"/>
        <v>0.607740774833945</v>
      </c>
      <c r="Q49" s="15">
        <f t="shared" si="26"/>
        <v>0.0790063007284128</v>
      </c>
      <c r="R49" s="11">
        <f t="shared" si="27"/>
        <v>0.115864991666667</v>
      </c>
      <c r="S49" s="16">
        <f t="shared" si="28"/>
        <v>0.681882418424598</v>
      </c>
      <c r="T49" s="3">
        <v>0.01</v>
      </c>
      <c r="U49" s="17">
        <f t="shared" si="29"/>
        <v>0.00681882418424598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0.034868824184246</v>
      </c>
      <c r="AR49" s="24">
        <f t="shared" si="35"/>
        <v>89.1269166666667</v>
      </c>
      <c r="AS49" s="1">
        <f t="shared" si="36"/>
        <v>0.13</v>
      </c>
      <c r="AT49" s="2">
        <f>$E$3/12</f>
        <v>29.6833333333333</v>
      </c>
      <c r="AU49" s="1">
        <f t="shared" si="37"/>
        <v>80348.3586100428</v>
      </c>
    </row>
    <row r="50" s="1" customFormat="1" spans="1:47">
      <c r="A50" s="6"/>
      <c r="B50" s="6"/>
      <c r="C50" s="9">
        <v>6</v>
      </c>
      <c r="D50" s="10">
        <v>27.6388</v>
      </c>
      <c r="E50" s="12">
        <f t="shared" si="38"/>
        <v>24.9184516129032</v>
      </c>
      <c r="F50" s="9" t="s">
        <v>109</v>
      </c>
      <c r="G50" s="6">
        <v>7</v>
      </c>
      <c r="H50" s="11">
        <f t="shared" si="20"/>
        <v>27.6388</v>
      </c>
      <c r="I50" s="11">
        <f t="shared" si="21"/>
        <v>300.7888</v>
      </c>
      <c r="J50" s="11">
        <f t="shared" si="22"/>
        <v>0.461020818849473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2.05487612854936</v>
      </c>
      <c r="P50" s="11">
        <f t="shared" si="25"/>
        <v>0.947340675418063</v>
      </c>
      <c r="Q50" s="15">
        <f t="shared" si="26"/>
        <v>0.123154287804348</v>
      </c>
      <c r="R50" s="11">
        <f t="shared" si="27"/>
        <v>0.115864991666667</v>
      </c>
      <c r="S50" s="16">
        <f t="shared" si="28"/>
        <v>1.06291198085658</v>
      </c>
      <c r="T50" s="3">
        <v>0.01</v>
      </c>
      <c r="U50" s="17">
        <f t="shared" si="29"/>
        <v>0.0106291198085658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0.0447291198085658</v>
      </c>
      <c r="AR50" s="24">
        <f t="shared" si="35"/>
        <v>89.1269166666667</v>
      </c>
      <c r="AS50" s="1">
        <f t="shared" si="36"/>
        <v>0.13</v>
      </c>
      <c r="AT50" s="2">
        <f>$E$3/12</f>
        <v>29.6833333333333</v>
      </c>
      <c r="AU50" s="1">
        <f t="shared" si="37"/>
        <v>103069.473742506</v>
      </c>
    </row>
    <row r="51" s="1" customFormat="1" spans="1:47">
      <c r="A51" s="6"/>
      <c r="B51" s="6"/>
      <c r="C51" s="9">
        <v>7</v>
      </c>
      <c r="D51" s="10">
        <v>29.1993548387097</v>
      </c>
      <c r="E51" s="12">
        <f t="shared" si="38"/>
        <v>27.6388</v>
      </c>
      <c r="F51" s="9" t="s">
        <v>109</v>
      </c>
      <c r="G51" s="6">
        <v>8</v>
      </c>
      <c r="H51" s="11">
        <f t="shared" si="20"/>
        <v>29.1993548387097</v>
      </c>
      <c r="I51" s="11">
        <f t="shared" si="21"/>
        <v>302.34935483871</v>
      </c>
      <c r="J51" s="11">
        <f t="shared" si="22"/>
        <v>0.544856827326014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1.99880461979797</v>
      </c>
      <c r="P51" s="11">
        <f t="shared" si="25"/>
        <v>1.0890623435877</v>
      </c>
      <c r="Q51" s="15">
        <f t="shared" si="26"/>
        <v>0.141578104666401</v>
      </c>
      <c r="R51" s="11">
        <f t="shared" si="27"/>
        <v>0.115864991666667</v>
      </c>
      <c r="S51" s="16">
        <f t="shared" si="28"/>
        <v>1.22192305570356</v>
      </c>
      <c r="T51" s="3">
        <v>0.01</v>
      </c>
      <c r="U51" s="17">
        <f t="shared" si="29"/>
        <v>0.0122192305570356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0.0463192305570356</v>
      </c>
      <c r="AR51" s="24">
        <f t="shared" si="35"/>
        <v>89.1269166666667</v>
      </c>
      <c r="AS51" s="1">
        <f t="shared" si="36"/>
        <v>0.13</v>
      </c>
      <c r="AT51" s="2">
        <f>$E$3/12</f>
        <v>29.6833333333333</v>
      </c>
      <c r="AU51" s="1">
        <f t="shared" si="37"/>
        <v>106733.57173367</v>
      </c>
    </row>
    <row r="52" s="1" customFormat="1" spans="1:47">
      <c r="A52" s="6"/>
      <c r="B52" s="6"/>
      <c r="C52" s="9">
        <v>8</v>
      </c>
      <c r="D52" s="10">
        <v>29.5567096774194</v>
      </c>
      <c r="E52" s="12">
        <f t="shared" si="38"/>
        <v>29.1993548387097</v>
      </c>
      <c r="F52" s="9" t="s">
        <v>109</v>
      </c>
      <c r="G52" s="6">
        <v>9</v>
      </c>
      <c r="H52" s="11">
        <f t="shared" si="20"/>
        <v>29.5567096774194</v>
      </c>
      <c r="I52" s="11">
        <f t="shared" si="21"/>
        <v>302.706709677419</v>
      </c>
      <c r="J52" s="11">
        <f t="shared" si="22"/>
        <v>0.565969747177447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1.80101144287693</v>
      </c>
      <c r="P52" s="11">
        <f t="shared" si="25"/>
        <v>1.01931799098875</v>
      </c>
      <c r="Q52" s="15">
        <f t="shared" si="26"/>
        <v>0.132511338828537</v>
      </c>
      <c r="R52" s="11">
        <f t="shared" si="27"/>
        <v>0.115864991666667</v>
      </c>
      <c r="S52" s="16">
        <f t="shared" si="28"/>
        <v>1.1436702054902</v>
      </c>
      <c r="T52" s="3">
        <v>0.01</v>
      </c>
      <c r="U52" s="17">
        <f t="shared" si="29"/>
        <v>0.011436702054902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0.039486702054902</v>
      </c>
      <c r="AR52" s="24">
        <f t="shared" si="35"/>
        <v>89.1269166666667</v>
      </c>
      <c r="AS52" s="1">
        <f t="shared" si="36"/>
        <v>0.13</v>
      </c>
      <c r="AT52" s="2">
        <f>$E$3/12</f>
        <v>29.6833333333333</v>
      </c>
      <c r="AU52" s="1">
        <f t="shared" si="37"/>
        <v>90989.351412332</v>
      </c>
    </row>
    <row r="53" s="1" customFormat="1" spans="1:47">
      <c r="A53" s="6"/>
      <c r="B53" s="6"/>
      <c r="C53" s="9">
        <v>9</v>
      </c>
      <c r="D53" s="10">
        <v>23.5691</v>
      </c>
      <c r="E53" s="12">
        <f t="shared" si="38"/>
        <v>29.5567096774194</v>
      </c>
      <c r="F53" s="9" t="s">
        <v>109</v>
      </c>
      <c r="G53" s="6">
        <v>10</v>
      </c>
      <c r="H53" s="11">
        <f t="shared" si="20"/>
        <v>23.5691</v>
      </c>
      <c r="I53" s="11">
        <f t="shared" si="21"/>
        <v>296.7191</v>
      </c>
      <c r="J53" s="11">
        <f t="shared" si="22"/>
        <v>0.295732533591085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1.67296261855485</v>
      </c>
      <c r="P53" s="11">
        <f t="shared" si="25"/>
        <v>0.494749473788403</v>
      </c>
      <c r="Q53" s="15">
        <f t="shared" si="26"/>
        <v>0.0643174315924924</v>
      </c>
      <c r="R53" s="11">
        <f t="shared" si="27"/>
        <v>0.115864991666667</v>
      </c>
      <c r="S53" s="16">
        <f t="shared" si="28"/>
        <v>0.555106686388308</v>
      </c>
      <c r="T53" s="3">
        <v>0.01</v>
      </c>
      <c r="U53" s="17">
        <f t="shared" si="29"/>
        <v>0.00555106686388308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0.0336010668638831</v>
      </c>
      <c r="AR53" s="24">
        <f t="shared" si="35"/>
        <v>89.1269166666667</v>
      </c>
      <c r="AS53" s="1">
        <f t="shared" si="36"/>
        <v>0.13</v>
      </c>
      <c r="AT53" s="2">
        <f>$E$3/12</f>
        <v>29.6833333333333</v>
      </c>
      <c r="AU53" s="1">
        <f t="shared" si="37"/>
        <v>77427.0607977395</v>
      </c>
    </row>
    <row r="54" s="1" customFormat="1" spans="1:47">
      <c r="A54" s="6"/>
      <c r="B54" s="6"/>
      <c r="C54" s="9">
        <v>10</v>
      </c>
      <c r="D54" s="10">
        <v>19.395064516129</v>
      </c>
      <c r="E54" s="12">
        <f t="shared" si="38"/>
        <v>23.5691</v>
      </c>
      <c r="F54" s="9" t="s">
        <v>109</v>
      </c>
      <c r="G54" s="6">
        <v>11</v>
      </c>
      <c r="H54" s="11">
        <f t="shared" si="20"/>
        <v>19.395064516129</v>
      </c>
      <c r="I54" s="11">
        <f t="shared" si="21"/>
        <v>292.545064516129</v>
      </c>
      <c r="J54" s="11">
        <f t="shared" si="22"/>
        <v>0.18516606239487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1.11930248752813</v>
      </c>
      <c r="O54" s="11">
        <f t="shared" si="39"/>
        <v>0.95017982390499</v>
      </c>
      <c r="P54" s="11">
        <f t="shared" si="25"/>
        <v>0.175941056559538</v>
      </c>
      <c r="Q54" s="15">
        <f t="shared" si="26"/>
        <v>0.0228723373527399</v>
      </c>
      <c r="R54" s="11">
        <f t="shared" si="27"/>
        <v>0.115864991666667</v>
      </c>
      <c r="S54" s="16">
        <f t="shared" si="28"/>
        <v>0.197405074852476</v>
      </c>
      <c r="T54" s="3">
        <v>0.01</v>
      </c>
      <c r="U54" s="17">
        <f t="shared" si="29"/>
        <v>0.00197405074852476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0.0210740507485248</v>
      </c>
      <c r="AR54" s="24">
        <f t="shared" si="35"/>
        <v>89.1269166666667</v>
      </c>
      <c r="AS54" s="1">
        <f t="shared" si="36"/>
        <v>0.13</v>
      </c>
      <c r="AT54" s="2">
        <f>$E$3/12</f>
        <v>29.6833333333333</v>
      </c>
      <c r="AU54" s="1">
        <f t="shared" si="37"/>
        <v>48561.0119217539</v>
      </c>
    </row>
    <row r="55" s="1" customFormat="1" spans="1:48">
      <c r="A55" s="6"/>
      <c r="B55" s="6"/>
      <c r="C55" s="9">
        <v>11</v>
      </c>
      <c r="D55" s="10">
        <v>15.8374333333333</v>
      </c>
      <c r="E55" s="12">
        <f t="shared" si="38"/>
        <v>19.395064516129</v>
      </c>
      <c r="F55" s="9" t="s">
        <v>111</v>
      </c>
      <c r="G55" s="6">
        <v>12</v>
      </c>
      <c r="H55" s="11">
        <f t="shared" si="20"/>
        <v>15.8374333333333</v>
      </c>
      <c r="I55" s="11">
        <f t="shared" si="21"/>
        <v>288.987433333333</v>
      </c>
      <c r="J55" s="11">
        <f t="shared" si="22"/>
        <v>0.122917853329255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1.66550793401212</v>
      </c>
      <c r="P55" s="11">
        <f t="shared" si="25"/>
        <v>0.204720659951612</v>
      </c>
      <c r="Q55" s="15">
        <f t="shared" si="26"/>
        <v>0.0266136857937095</v>
      </c>
      <c r="R55" s="11">
        <f t="shared" si="27"/>
        <v>0.115864991666667</v>
      </c>
      <c r="S55" s="16">
        <f t="shared" si="28"/>
        <v>0.229695660534587</v>
      </c>
      <c r="T55" s="3">
        <v>0.01</v>
      </c>
      <c r="U55" s="17">
        <f t="shared" si="29"/>
        <v>0.00229695660534587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0.0213969566053459</v>
      </c>
      <c r="AR55" s="24">
        <f t="shared" si="35"/>
        <v>89.1269166666667</v>
      </c>
      <c r="AS55" s="1">
        <f t="shared" si="36"/>
        <v>0.13</v>
      </c>
      <c r="AT55" s="2">
        <f>$E$3/12</f>
        <v>29.6833333333333</v>
      </c>
      <c r="AU55" s="1">
        <f t="shared" si="37"/>
        <v>49305.0850641132</v>
      </c>
      <c r="AV55" s="1">
        <f>SUM(AU44:AU55)</f>
        <v>839412.053020368</v>
      </c>
    </row>
    <row r="56" s="1" customFormat="1" spans="1:46">
      <c r="A56" s="6"/>
      <c r="B56" s="6"/>
      <c r="C56" s="9">
        <v>12</v>
      </c>
      <c r="D56" s="10">
        <v>8.07283870967742</v>
      </c>
      <c r="E56" s="12">
        <f t="shared" si="38"/>
        <v>15.8374333333333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9.85</v>
      </c>
      <c r="E60" s="9"/>
      <c r="F60" s="9"/>
      <c r="G60" s="6">
        <v>1</v>
      </c>
      <c r="H60" s="11">
        <f t="shared" ref="H60:H71" si="40">E61</f>
        <v>9.85</v>
      </c>
      <c r="I60" s="11">
        <f t="shared" ref="I60:I71" si="41">H60+273.15</f>
        <v>283</v>
      </c>
      <c r="J60" s="11">
        <f t="shared" ref="J60:J71" si="42">EXP(($C$18*(I60-$C$16))/($C$19*I60*$C$16))</f>
        <v>0.0602605652387918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0.083141501859961</v>
      </c>
      <c r="Q60" s="15">
        <f t="shared" ref="Q60:Q71" si="46">P60*$B$62</f>
        <v>0.0083141501859961</v>
      </c>
      <c r="R60" s="11">
        <f t="shared" ref="R60:R71" si="47">L60*$B$62</f>
        <v>0.13797</v>
      </c>
      <c r="S60" s="16">
        <f t="shared" ref="S60:S71" si="48">Q60/R60</f>
        <v>0.0602605652387918</v>
      </c>
      <c r="T60" s="3">
        <v>0.01</v>
      </c>
      <c r="U60" s="17">
        <f t="shared" ref="U60:U71" si="49">S60*T60</f>
        <v>0.000602605652387918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0.0129026056523879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1.9</v>
      </c>
      <c r="AU60" s="1">
        <f t="shared" ref="AU60:AU71" si="57">AT60*10000*AS60*0.67*AR60*AQ60</f>
        <v>2266.15959486773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8.45935483870968</v>
      </c>
      <c r="E61" s="12">
        <f t="shared" ref="E61:E72" si="58">D60</f>
        <v>9.85</v>
      </c>
      <c r="F61" s="9" t="s">
        <v>109</v>
      </c>
      <c r="G61" s="6">
        <v>2</v>
      </c>
      <c r="H61" s="11">
        <f t="shared" si="40"/>
        <v>8.45935483870968</v>
      </c>
      <c r="I61" s="11">
        <f t="shared" si="41"/>
        <v>281.60935483871</v>
      </c>
      <c r="J61" s="11">
        <f t="shared" si="42"/>
        <v>0.0508446994820143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2.67625849814004</v>
      </c>
      <c r="P61" s="11">
        <f t="shared" si="45"/>
        <v>0.136073559074117</v>
      </c>
      <c r="Q61" s="15">
        <f t="shared" si="46"/>
        <v>0.0136073559074117</v>
      </c>
      <c r="R61" s="11">
        <f t="shared" si="47"/>
        <v>0.13797</v>
      </c>
      <c r="S61" s="16">
        <f t="shared" si="48"/>
        <v>0.0986254686338458</v>
      </c>
      <c r="T61" s="3">
        <v>0.01</v>
      </c>
      <c r="U61" s="17">
        <f t="shared" si="49"/>
        <v>0.000986254686338459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0.0132862546863385</v>
      </c>
      <c r="AR61" s="24">
        <f t="shared" si="55"/>
        <v>137.97</v>
      </c>
      <c r="AS61" s="1">
        <f t="shared" si="56"/>
        <v>0.1</v>
      </c>
      <c r="AT61" s="2">
        <f>$E$5/12</f>
        <v>1.9</v>
      </c>
      <c r="AU61" s="1">
        <f t="shared" si="57"/>
        <v>2333.54210370135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11.9780344827586</v>
      </c>
      <c r="E62" s="12">
        <f t="shared" si="58"/>
        <v>8.45935483870968</v>
      </c>
      <c r="F62" s="9" t="s">
        <v>109</v>
      </c>
      <c r="G62" s="6">
        <v>3</v>
      </c>
      <c r="H62" s="11">
        <f t="shared" si="40"/>
        <v>11.9780344827586</v>
      </c>
      <c r="I62" s="11">
        <f t="shared" si="41"/>
        <v>285.128034482759</v>
      </c>
      <c r="J62" s="11">
        <f t="shared" si="42"/>
        <v>0.0779028064629546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3.91988493906592</v>
      </c>
      <c r="P62" s="11">
        <f t="shared" si="45"/>
        <v>0.305370037765103</v>
      </c>
      <c r="Q62" s="15">
        <f t="shared" si="46"/>
        <v>0.0305370037765103</v>
      </c>
      <c r="R62" s="11">
        <f t="shared" si="47"/>
        <v>0.13797</v>
      </c>
      <c r="S62" s="16">
        <f t="shared" si="48"/>
        <v>0.221330751442417</v>
      </c>
      <c r="T62" s="3">
        <v>0.01</v>
      </c>
      <c r="U62" s="17">
        <f t="shared" si="49"/>
        <v>0.00221330751442417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0.0145133075144242</v>
      </c>
      <c r="AR62" s="24">
        <f t="shared" si="55"/>
        <v>137.97</v>
      </c>
      <c r="AS62" s="1">
        <f t="shared" si="56"/>
        <v>0.1</v>
      </c>
      <c r="AT62" s="2">
        <f>$E$5/12</f>
        <v>1.9</v>
      </c>
      <c r="AU62" s="1">
        <f t="shared" si="57"/>
        <v>2549.05652107498</v>
      </c>
    </row>
    <row r="63" s="1" customFormat="1" spans="1:47">
      <c r="A63" s="6"/>
      <c r="B63" s="6"/>
      <c r="C63" s="9">
        <v>3</v>
      </c>
      <c r="D63" s="10">
        <v>14.6228064516129</v>
      </c>
      <c r="E63" s="12">
        <f t="shared" si="58"/>
        <v>11.9780344827586</v>
      </c>
      <c r="F63" s="9" t="s">
        <v>109</v>
      </c>
      <c r="G63" s="6">
        <v>4</v>
      </c>
      <c r="H63" s="11">
        <f t="shared" si="40"/>
        <v>14.6228064516129</v>
      </c>
      <c r="I63" s="11">
        <f t="shared" si="41"/>
        <v>287.772806451613</v>
      </c>
      <c r="J63" s="11">
        <f t="shared" si="42"/>
        <v>0.106623755760892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4.99421490130082</v>
      </c>
      <c r="P63" s="11">
        <f t="shared" si="45"/>
        <v>0.532501949853706</v>
      </c>
      <c r="Q63" s="15">
        <f t="shared" si="46"/>
        <v>0.0532501949853706</v>
      </c>
      <c r="R63" s="11">
        <f t="shared" si="47"/>
        <v>0.13797</v>
      </c>
      <c r="S63" s="16">
        <f t="shared" si="48"/>
        <v>0.385954881389944</v>
      </c>
      <c r="T63" s="3">
        <v>0.01</v>
      </c>
      <c r="U63" s="17">
        <f t="shared" si="49"/>
        <v>0.00385954881389944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0.0219095488138994</v>
      </c>
      <c r="AR63" s="24">
        <f t="shared" si="55"/>
        <v>137.97</v>
      </c>
      <c r="AS63" s="1">
        <f t="shared" si="56"/>
        <v>0.1</v>
      </c>
      <c r="AT63" s="2">
        <f>$E$5/12</f>
        <v>1.9</v>
      </c>
      <c r="AU63" s="1">
        <f t="shared" si="57"/>
        <v>3848.10135266377</v>
      </c>
    </row>
    <row r="64" s="1" customFormat="1" spans="1:47">
      <c r="A64" s="6"/>
      <c r="B64" s="6"/>
      <c r="C64" s="9">
        <v>4</v>
      </c>
      <c r="D64" s="10">
        <v>17.5551333333333</v>
      </c>
      <c r="E64" s="12">
        <f t="shared" si="58"/>
        <v>14.6228064516129</v>
      </c>
      <c r="F64" s="9" t="s">
        <v>109</v>
      </c>
      <c r="G64" s="6">
        <v>5</v>
      </c>
      <c r="H64" s="11">
        <f t="shared" si="40"/>
        <v>17.5551333333333</v>
      </c>
      <c r="I64" s="11">
        <f t="shared" si="41"/>
        <v>290.705133333333</v>
      </c>
      <c r="J64" s="11">
        <f t="shared" si="42"/>
        <v>0.149994407536361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4.23862730387476</v>
      </c>
      <c r="O64" s="11">
        <f t="shared" si="59"/>
        <v>1.60278564757236</v>
      </c>
      <c r="P64" s="11">
        <f t="shared" si="45"/>
        <v>0.240408883615397</v>
      </c>
      <c r="Q64" s="15">
        <f t="shared" si="46"/>
        <v>0.0240408883615397</v>
      </c>
      <c r="R64" s="11">
        <f t="shared" si="47"/>
        <v>0.13797</v>
      </c>
      <c r="S64" s="16">
        <f t="shared" si="48"/>
        <v>0.174247215782705</v>
      </c>
      <c r="T64" s="3">
        <v>0.01</v>
      </c>
      <c r="U64" s="17">
        <f t="shared" si="49"/>
        <v>0.00174247215782705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0.019792472157827</v>
      </c>
      <c r="AR64" s="24">
        <f t="shared" si="55"/>
        <v>137.97</v>
      </c>
      <c r="AS64" s="1">
        <f t="shared" si="56"/>
        <v>0.1</v>
      </c>
      <c r="AT64" s="2">
        <f>$E$5/12</f>
        <v>1.9</v>
      </c>
      <c r="AU64" s="1">
        <f t="shared" si="57"/>
        <v>3476.2668793424</v>
      </c>
    </row>
    <row r="65" s="1" customFormat="1" spans="1:47">
      <c r="A65" s="6"/>
      <c r="B65" s="6"/>
      <c r="C65" s="9">
        <v>5</v>
      </c>
      <c r="D65" s="10">
        <v>24.9184516129032</v>
      </c>
      <c r="E65" s="12">
        <f t="shared" si="58"/>
        <v>17.5551333333333</v>
      </c>
      <c r="F65" s="9" t="s">
        <v>111</v>
      </c>
      <c r="G65" s="6">
        <v>6</v>
      </c>
      <c r="H65" s="11">
        <f t="shared" si="40"/>
        <v>24.9184516129032</v>
      </c>
      <c r="I65" s="11">
        <f t="shared" si="41"/>
        <v>298.068451612903</v>
      </c>
      <c r="J65" s="11">
        <f t="shared" si="42"/>
        <v>0.343095125952203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2.74207676395696</v>
      </c>
      <c r="P65" s="11">
        <f t="shared" si="45"/>
        <v>0.940793172700421</v>
      </c>
      <c r="Q65" s="15">
        <f t="shared" si="46"/>
        <v>0.0940793172700421</v>
      </c>
      <c r="R65" s="11">
        <f t="shared" si="47"/>
        <v>0.13797</v>
      </c>
      <c r="S65" s="16">
        <f t="shared" si="48"/>
        <v>0.6818824184246</v>
      </c>
      <c r="T65" s="3">
        <v>0.01</v>
      </c>
      <c r="U65" s="17">
        <f t="shared" si="49"/>
        <v>0.006818824184246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0.024868824184246</v>
      </c>
      <c r="AR65" s="24">
        <f t="shared" si="55"/>
        <v>137.97</v>
      </c>
      <c r="AS65" s="1">
        <f t="shared" si="56"/>
        <v>0.1</v>
      </c>
      <c r="AT65" s="2">
        <f>$E$5/12</f>
        <v>1.9</v>
      </c>
      <c r="AU65" s="1">
        <f t="shared" si="57"/>
        <v>4367.85607934764</v>
      </c>
    </row>
    <row r="66" s="1" customFormat="1" spans="1:47">
      <c r="A66" s="6"/>
      <c r="B66" s="6"/>
      <c r="C66" s="9">
        <v>6</v>
      </c>
      <c r="D66" s="10">
        <v>27.6388</v>
      </c>
      <c r="E66" s="12">
        <f t="shared" si="58"/>
        <v>24.9184516129032</v>
      </c>
      <c r="F66" s="9" t="s">
        <v>109</v>
      </c>
      <c r="G66" s="6">
        <v>7</v>
      </c>
      <c r="H66" s="11">
        <f t="shared" si="40"/>
        <v>27.6388</v>
      </c>
      <c r="I66" s="11">
        <f t="shared" si="41"/>
        <v>300.7888</v>
      </c>
      <c r="J66" s="11">
        <f t="shared" si="42"/>
        <v>0.461020818849473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3.18098359125654</v>
      </c>
      <c r="P66" s="11">
        <f t="shared" si="45"/>
        <v>1.46649965998783</v>
      </c>
      <c r="Q66" s="15">
        <f t="shared" si="46"/>
        <v>0.146649965998783</v>
      </c>
      <c r="R66" s="11">
        <f t="shared" si="47"/>
        <v>0.13797</v>
      </c>
      <c r="S66" s="16">
        <f t="shared" si="48"/>
        <v>1.06291198085658</v>
      </c>
      <c r="T66" s="3">
        <v>0.01</v>
      </c>
      <c r="U66" s="17">
        <f t="shared" si="49"/>
        <v>0.0106291198085658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0.0338291198085658</v>
      </c>
      <c r="AR66" s="24">
        <f t="shared" si="55"/>
        <v>137.97</v>
      </c>
      <c r="AS66" s="1">
        <f t="shared" si="56"/>
        <v>0.1</v>
      </c>
      <c r="AT66" s="2">
        <f>$E$5/12</f>
        <v>1.9</v>
      </c>
      <c r="AU66" s="1">
        <f t="shared" si="57"/>
        <v>5941.6048591645</v>
      </c>
    </row>
    <row r="67" s="1" customFormat="1" spans="1:47">
      <c r="A67" s="6"/>
      <c r="B67" s="6"/>
      <c r="C67" s="9">
        <v>7</v>
      </c>
      <c r="D67" s="10">
        <v>29.1993548387097</v>
      </c>
      <c r="E67" s="12">
        <f t="shared" si="58"/>
        <v>27.6388</v>
      </c>
      <c r="F67" s="9" t="s">
        <v>109</v>
      </c>
      <c r="G67" s="6">
        <v>8</v>
      </c>
      <c r="H67" s="11">
        <f t="shared" si="40"/>
        <v>29.1993548387097</v>
      </c>
      <c r="I67" s="11">
        <f t="shared" si="41"/>
        <v>302.34935483871</v>
      </c>
      <c r="J67" s="11">
        <f t="shared" si="42"/>
        <v>0.544856827326014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3.09418393126871</v>
      </c>
      <c r="P67" s="11">
        <f t="shared" si="45"/>
        <v>1.6858872399542</v>
      </c>
      <c r="Q67" s="15">
        <f t="shared" si="46"/>
        <v>0.16858872399542</v>
      </c>
      <c r="R67" s="11">
        <f t="shared" si="47"/>
        <v>0.13797</v>
      </c>
      <c r="S67" s="16">
        <f t="shared" si="48"/>
        <v>1.22192305570356</v>
      </c>
      <c r="T67" s="3">
        <v>0.01</v>
      </c>
      <c r="U67" s="17">
        <f t="shared" si="49"/>
        <v>0.0122192305570356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0.0354192305570356</v>
      </c>
      <c r="AR67" s="24">
        <f t="shared" si="55"/>
        <v>137.97</v>
      </c>
      <c r="AS67" s="1">
        <f t="shared" si="56"/>
        <v>0.1</v>
      </c>
      <c r="AT67" s="2">
        <f>$E$5/12</f>
        <v>1.9</v>
      </c>
      <c r="AU67" s="1">
        <f t="shared" si="57"/>
        <v>6220.8852484617</v>
      </c>
    </row>
    <row r="68" s="1" customFormat="1" spans="1:47">
      <c r="A68" s="6"/>
      <c r="B68" s="6"/>
      <c r="C68" s="9">
        <v>8</v>
      </c>
      <c r="D68" s="10">
        <v>29.5567096774194</v>
      </c>
      <c r="E68" s="12">
        <f t="shared" si="58"/>
        <v>29.1993548387097</v>
      </c>
      <c r="F68" s="9" t="s">
        <v>109</v>
      </c>
      <c r="G68" s="6">
        <v>9</v>
      </c>
      <c r="H68" s="11">
        <f t="shared" si="40"/>
        <v>29.5567096774194</v>
      </c>
      <c r="I68" s="11">
        <f t="shared" si="41"/>
        <v>302.706709677419</v>
      </c>
      <c r="J68" s="11">
        <f t="shared" si="42"/>
        <v>0.565969747177447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2.78799669131451</v>
      </c>
      <c r="P68" s="11">
        <f t="shared" si="45"/>
        <v>1.57792178251483</v>
      </c>
      <c r="Q68" s="15">
        <f t="shared" si="46"/>
        <v>0.157792178251483</v>
      </c>
      <c r="R68" s="11">
        <f t="shared" si="47"/>
        <v>0.13797</v>
      </c>
      <c r="S68" s="16">
        <f t="shared" si="48"/>
        <v>1.1436702054902</v>
      </c>
      <c r="T68" s="3">
        <v>0.01</v>
      </c>
      <c r="U68" s="17">
        <f t="shared" si="49"/>
        <v>0.011436702054902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0.029486702054902</v>
      </c>
      <c r="AR68" s="24">
        <f t="shared" si="55"/>
        <v>137.97</v>
      </c>
      <c r="AS68" s="1">
        <f t="shared" si="56"/>
        <v>0.1</v>
      </c>
      <c r="AT68" s="2">
        <f>$E$5/12</f>
        <v>1.9</v>
      </c>
      <c r="AU68" s="1">
        <f t="shared" si="57"/>
        <v>5178.92079964138</v>
      </c>
    </row>
    <row r="69" s="1" customFormat="1" spans="1:47">
      <c r="A69" s="6"/>
      <c r="B69" s="6"/>
      <c r="C69" s="9">
        <v>9</v>
      </c>
      <c r="D69" s="10">
        <v>23.5691</v>
      </c>
      <c r="E69" s="12">
        <f t="shared" si="58"/>
        <v>29.5567096774194</v>
      </c>
      <c r="F69" s="9" t="s">
        <v>109</v>
      </c>
      <c r="G69" s="6">
        <v>10</v>
      </c>
      <c r="H69" s="11">
        <f t="shared" si="40"/>
        <v>23.5691</v>
      </c>
      <c r="I69" s="11">
        <f t="shared" si="41"/>
        <v>296.7191</v>
      </c>
      <c r="J69" s="11">
        <f t="shared" si="42"/>
        <v>0.295732533591085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2.58977490879968</v>
      </c>
      <c r="P69" s="11">
        <f t="shared" si="45"/>
        <v>0.76588069520995</v>
      </c>
      <c r="Q69" s="15">
        <f t="shared" si="46"/>
        <v>0.076588069520995</v>
      </c>
      <c r="R69" s="11">
        <f t="shared" si="47"/>
        <v>0.13797</v>
      </c>
      <c r="S69" s="16">
        <f t="shared" si="48"/>
        <v>0.555106686388309</v>
      </c>
      <c r="T69" s="3">
        <v>0.01</v>
      </c>
      <c r="U69" s="17">
        <f t="shared" si="49"/>
        <v>0.00555106686388309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0.0236010668638831</v>
      </c>
      <c r="AR69" s="24">
        <f t="shared" si="55"/>
        <v>137.97</v>
      </c>
      <c r="AS69" s="1">
        <f t="shared" si="56"/>
        <v>0.1</v>
      </c>
      <c r="AT69" s="2">
        <f>$E$5/12</f>
        <v>1.9</v>
      </c>
      <c r="AU69" s="1">
        <f t="shared" si="57"/>
        <v>4145.19249550227</v>
      </c>
    </row>
    <row r="70" s="1" customFormat="1" spans="1:47">
      <c r="A70" s="6"/>
      <c r="B70" s="6"/>
      <c r="C70" s="9">
        <v>10</v>
      </c>
      <c r="D70" s="10">
        <v>19.395064516129</v>
      </c>
      <c r="E70" s="12">
        <f t="shared" si="58"/>
        <v>23.5691</v>
      </c>
      <c r="F70" s="9" t="s">
        <v>109</v>
      </c>
      <c r="G70" s="6">
        <v>11</v>
      </c>
      <c r="H70" s="11">
        <f t="shared" si="40"/>
        <v>19.395064516129</v>
      </c>
      <c r="I70" s="11">
        <f t="shared" si="41"/>
        <v>292.545064516129</v>
      </c>
      <c r="J70" s="11">
        <f t="shared" si="42"/>
        <v>0.18516606239487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1.73269950291024</v>
      </c>
      <c r="O70" s="11">
        <f t="shared" si="59"/>
        <v>1.47089471067949</v>
      </c>
      <c r="P70" s="11">
        <f t="shared" si="45"/>
        <v>0.272359781773962</v>
      </c>
      <c r="Q70" s="15">
        <f t="shared" si="46"/>
        <v>0.0272359781773962</v>
      </c>
      <c r="R70" s="11">
        <f t="shared" si="47"/>
        <v>0.13797</v>
      </c>
      <c r="S70" s="16">
        <f t="shared" si="48"/>
        <v>0.197405074852476</v>
      </c>
      <c r="T70" s="3">
        <v>0.01</v>
      </c>
      <c r="U70" s="17">
        <f t="shared" si="49"/>
        <v>0.00197405074852476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0.0142740507485248</v>
      </c>
      <c r="AR70" s="24">
        <f t="shared" si="55"/>
        <v>137.97</v>
      </c>
      <c r="AS70" s="1">
        <f t="shared" si="56"/>
        <v>0.1</v>
      </c>
      <c r="AT70" s="2">
        <f>$E$5/12</f>
        <v>1.9</v>
      </c>
      <c r="AU70" s="1">
        <f t="shared" si="57"/>
        <v>2507.03446519825</v>
      </c>
    </row>
    <row r="71" s="1" customFormat="1" spans="1:48">
      <c r="A71" s="6"/>
      <c r="B71" s="6"/>
      <c r="C71" s="9">
        <v>11</v>
      </c>
      <c r="D71" s="10">
        <v>15.8374333333333</v>
      </c>
      <c r="E71" s="12">
        <f t="shared" si="58"/>
        <v>19.395064516129</v>
      </c>
      <c r="F71" s="9" t="s">
        <v>111</v>
      </c>
      <c r="G71" s="6">
        <v>12</v>
      </c>
      <c r="H71" s="11">
        <f t="shared" si="40"/>
        <v>15.8374333333333</v>
      </c>
      <c r="I71" s="11">
        <f t="shared" si="41"/>
        <v>288.987433333333</v>
      </c>
      <c r="J71" s="11">
        <f t="shared" si="42"/>
        <v>0.122917853329255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2.57823492890552</v>
      </c>
      <c r="P71" s="11">
        <f t="shared" si="45"/>
        <v>0.316911102839571</v>
      </c>
      <c r="Q71" s="15">
        <f t="shared" si="46"/>
        <v>0.0316911102839571</v>
      </c>
      <c r="R71" s="11">
        <f t="shared" si="47"/>
        <v>0.13797</v>
      </c>
      <c r="S71" s="16">
        <f t="shared" si="48"/>
        <v>0.229695660534588</v>
      </c>
      <c r="T71" s="3">
        <v>0.01</v>
      </c>
      <c r="U71" s="17">
        <f t="shared" si="49"/>
        <v>0.00229695660534588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0.0145969566053459</v>
      </c>
      <c r="AR71" s="24">
        <f t="shared" si="55"/>
        <v>137.97</v>
      </c>
      <c r="AS71" s="1">
        <f t="shared" si="56"/>
        <v>0.1</v>
      </c>
      <c r="AT71" s="2">
        <f>$E$5/12</f>
        <v>1.9</v>
      </c>
      <c r="AU71" s="1">
        <f t="shared" si="57"/>
        <v>2563.74829691477</v>
      </c>
      <c r="AV71" s="1">
        <f>SUM(AU60:AU71)</f>
        <v>45398.3686958807</v>
      </c>
    </row>
    <row r="72" s="1" customFormat="1" spans="1:46">
      <c r="A72" s="6"/>
      <c r="B72" s="6"/>
      <c r="C72" s="9">
        <v>12</v>
      </c>
      <c r="D72" s="10">
        <v>8.07283870967742</v>
      </c>
      <c r="E72" s="12">
        <f t="shared" si="58"/>
        <v>15.8374333333333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9.85</v>
      </c>
      <c r="E76" s="9"/>
      <c r="F76" s="9"/>
      <c r="G76" s="6">
        <v>1</v>
      </c>
      <c r="H76" s="11">
        <f t="shared" ref="H76:H87" si="60">E77</f>
        <v>9.85</v>
      </c>
      <c r="I76" s="11">
        <f t="shared" ref="I76:I87" si="61">H76+273.15</f>
        <v>283</v>
      </c>
      <c r="J76" s="11">
        <f t="shared" ref="J76:J87" si="62">EXP(($C$18*(I76-$C$16))/($C$19*I76*$C$16))</f>
        <v>0.0602605652387918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0.00471611737843209</v>
      </c>
      <c r="Q76" s="15">
        <f t="shared" ref="Q76:Q87" si="66">P76*$B$78</f>
        <v>0.000613095259196172</v>
      </c>
      <c r="R76" s="11">
        <f t="shared" ref="R76:R87" si="67">L76*$B$78</f>
        <v>0.0101740708333333</v>
      </c>
      <c r="S76" s="16">
        <f t="shared" ref="S76:S87" si="68">Q76/R76</f>
        <v>0.060260565238792</v>
      </c>
      <c r="T76" s="3">
        <v>0.01</v>
      </c>
      <c r="U76" s="17">
        <f t="shared" ref="U76:U87" si="69">S76*T76</f>
        <v>0.00060260565238792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0.0122026056523879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8.45935483870968</v>
      </c>
      <c r="E77" s="12">
        <f t="shared" ref="E77:E88" si="78">D76</f>
        <v>9.85</v>
      </c>
      <c r="F77" s="9" t="s">
        <v>109</v>
      </c>
      <c r="G77" s="6">
        <v>2</v>
      </c>
      <c r="H77" s="11">
        <f t="shared" si="60"/>
        <v>8.45935483870968</v>
      </c>
      <c r="I77" s="11">
        <f t="shared" si="61"/>
        <v>281.60935483871</v>
      </c>
      <c r="J77" s="11">
        <f t="shared" si="62"/>
        <v>0.0508446994820143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0.151808049288235</v>
      </c>
      <c r="P77" s="11">
        <f t="shared" si="65"/>
        <v>0.00771863464501109</v>
      </c>
      <c r="Q77" s="15">
        <f t="shared" si="66"/>
        <v>0.00100342250385144</v>
      </c>
      <c r="R77" s="11">
        <f t="shared" si="67"/>
        <v>0.0101740708333333</v>
      </c>
      <c r="S77" s="16">
        <f t="shared" si="68"/>
        <v>0.0986254686338461</v>
      </c>
      <c r="T77" s="3">
        <v>0.01</v>
      </c>
      <c r="U77" s="17">
        <f t="shared" si="69"/>
        <v>0.000986254686338461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0.0125862546863385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11.9780344827586</v>
      </c>
      <c r="E78" s="12">
        <f t="shared" si="78"/>
        <v>8.45935483870968</v>
      </c>
      <c r="F78" s="9" t="s">
        <v>109</v>
      </c>
      <c r="G78" s="6">
        <v>3</v>
      </c>
      <c r="H78" s="11">
        <f t="shared" si="60"/>
        <v>11.9780344827586</v>
      </c>
      <c r="I78" s="11">
        <f t="shared" si="61"/>
        <v>285.128034482759</v>
      </c>
      <c r="J78" s="11">
        <f t="shared" si="62"/>
        <v>0.0779028064629546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0.222351497976557</v>
      </c>
      <c r="P78" s="11">
        <f t="shared" si="65"/>
        <v>0.0173218057136157</v>
      </c>
      <c r="Q78" s="15">
        <f t="shared" si="66"/>
        <v>0.00225183474277005</v>
      </c>
      <c r="R78" s="11">
        <f t="shared" si="67"/>
        <v>0.0101740708333333</v>
      </c>
      <c r="S78" s="16">
        <f t="shared" si="68"/>
        <v>0.221330751442418</v>
      </c>
      <c r="T78" s="3">
        <v>0.01</v>
      </c>
      <c r="U78" s="17">
        <f t="shared" si="69"/>
        <v>0.00221330751442418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0.0138133075144242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14.6228064516129</v>
      </c>
      <c r="E79" s="12">
        <f t="shared" si="78"/>
        <v>11.9780344827586</v>
      </c>
      <c r="F79" s="9" t="s">
        <v>109</v>
      </c>
      <c r="G79" s="6">
        <v>4</v>
      </c>
      <c r="H79" s="11">
        <f t="shared" si="60"/>
        <v>14.6228064516129</v>
      </c>
      <c r="I79" s="11">
        <f t="shared" si="61"/>
        <v>287.772806451613</v>
      </c>
      <c r="J79" s="11">
        <f t="shared" si="62"/>
        <v>0.106623755760892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0.283291775596274</v>
      </c>
      <c r="P79" s="11">
        <f t="shared" si="65"/>
        <v>0.0302056330902466</v>
      </c>
      <c r="Q79" s="15">
        <f t="shared" si="66"/>
        <v>0.00392673230173205</v>
      </c>
      <c r="R79" s="11">
        <f t="shared" si="67"/>
        <v>0.0101740708333333</v>
      </c>
      <c r="S79" s="16">
        <f t="shared" si="68"/>
        <v>0.385954881389945</v>
      </c>
      <c r="T79" s="3">
        <v>0.01</v>
      </c>
      <c r="U79" s="17">
        <f t="shared" si="69"/>
        <v>0.00385954881389945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0.0229595488138995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17.5551333333333</v>
      </c>
      <c r="E80" s="12">
        <f t="shared" si="78"/>
        <v>14.6228064516129</v>
      </c>
      <c r="F80" s="9" t="s">
        <v>109</v>
      </c>
      <c r="G80" s="6">
        <v>5</v>
      </c>
      <c r="H80" s="11">
        <f t="shared" si="60"/>
        <v>17.5551333333333</v>
      </c>
      <c r="I80" s="11">
        <f t="shared" si="61"/>
        <v>290.705133333333</v>
      </c>
      <c r="J80" s="11">
        <f t="shared" si="62"/>
        <v>0.149994407536361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0.240431835380726</v>
      </c>
      <c r="O80" s="11">
        <f t="shared" si="79"/>
        <v>0.0909163904586347</v>
      </c>
      <c r="P80" s="11">
        <f t="shared" si="65"/>
        <v>0.0136369501221873</v>
      </c>
      <c r="Q80" s="15">
        <f t="shared" si="66"/>
        <v>0.00177280351588435</v>
      </c>
      <c r="R80" s="11">
        <f t="shared" si="67"/>
        <v>0.0101740708333333</v>
      </c>
      <c r="S80" s="16">
        <f t="shared" si="68"/>
        <v>0.174247215782705</v>
      </c>
      <c r="T80" s="3">
        <v>0.01</v>
      </c>
      <c r="U80" s="17">
        <f t="shared" si="69"/>
        <v>0.00174247215782705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0.020842472157827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24.9184516129032</v>
      </c>
      <c r="E81" s="12">
        <f t="shared" si="78"/>
        <v>17.5551333333333</v>
      </c>
      <c r="F81" s="9" t="s">
        <v>111</v>
      </c>
      <c r="G81" s="6">
        <v>6</v>
      </c>
      <c r="H81" s="11">
        <f t="shared" si="60"/>
        <v>24.9184516129032</v>
      </c>
      <c r="I81" s="11">
        <f t="shared" si="61"/>
        <v>298.068451612903</v>
      </c>
      <c r="J81" s="11">
        <f t="shared" si="62"/>
        <v>0.343095125952203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0.155541523669781</v>
      </c>
      <c r="P81" s="11">
        <f t="shared" si="65"/>
        <v>0.0533655386542809</v>
      </c>
      <c r="Q81" s="15">
        <f t="shared" si="66"/>
        <v>0.00693752002505652</v>
      </c>
      <c r="R81" s="11">
        <f t="shared" si="67"/>
        <v>0.0101740708333333</v>
      </c>
      <c r="S81" s="16">
        <f t="shared" si="68"/>
        <v>0.681882418424602</v>
      </c>
      <c r="T81" s="3">
        <v>0.01</v>
      </c>
      <c r="U81" s="17">
        <f t="shared" si="69"/>
        <v>0.00681882418424602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0.025918824184246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27.6388</v>
      </c>
      <c r="E82" s="12">
        <f t="shared" si="78"/>
        <v>24.9184516129032</v>
      </c>
      <c r="F82" s="9" t="s">
        <v>109</v>
      </c>
      <c r="G82" s="6">
        <v>7</v>
      </c>
      <c r="H82" s="11">
        <f t="shared" si="60"/>
        <v>27.6388</v>
      </c>
      <c r="I82" s="11">
        <f t="shared" si="61"/>
        <v>300.7888</v>
      </c>
      <c r="J82" s="11">
        <f t="shared" si="62"/>
        <v>0.461020818849473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0.180438068348833</v>
      </c>
      <c r="P82" s="11">
        <f t="shared" si="65"/>
        <v>0.0831857060217963</v>
      </c>
      <c r="Q82" s="15">
        <f t="shared" si="66"/>
        <v>0.0108141417828335</v>
      </c>
      <c r="R82" s="11">
        <f t="shared" si="67"/>
        <v>0.0101740708333333</v>
      </c>
      <c r="S82" s="16">
        <f t="shared" si="68"/>
        <v>1.06291198085659</v>
      </c>
      <c r="T82" s="3">
        <v>0.01</v>
      </c>
      <c r="U82" s="17">
        <f t="shared" si="69"/>
        <v>0.0106291198085659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0.0355291198085659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29.1993548387097</v>
      </c>
      <c r="E83" s="12">
        <f t="shared" si="78"/>
        <v>27.6388</v>
      </c>
      <c r="F83" s="9" t="s">
        <v>109</v>
      </c>
      <c r="G83" s="6">
        <v>8</v>
      </c>
      <c r="H83" s="11">
        <f t="shared" si="60"/>
        <v>29.1993548387097</v>
      </c>
      <c r="I83" s="11">
        <f t="shared" si="61"/>
        <v>302.34935483871</v>
      </c>
      <c r="J83" s="11">
        <f t="shared" si="62"/>
        <v>0.544856827326014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0.17551444566037</v>
      </c>
      <c r="P83" s="11">
        <f t="shared" si="65"/>
        <v>0.0956302440123934</v>
      </c>
      <c r="Q83" s="15">
        <f t="shared" si="66"/>
        <v>0.0124319317216111</v>
      </c>
      <c r="R83" s="11">
        <f t="shared" si="67"/>
        <v>0.0101740708333333</v>
      </c>
      <c r="S83" s="16">
        <f t="shared" si="68"/>
        <v>1.22192305570357</v>
      </c>
      <c r="T83" s="3">
        <v>0.01</v>
      </c>
      <c r="U83" s="17">
        <f t="shared" si="69"/>
        <v>0.0122192305570357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0.0371192305570357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29.5567096774194</v>
      </c>
      <c r="E84" s="12">
        <f t="shared" si="78"/>
        <v>29.1993548387097</v>
      </c>
      <c r="F84" s="9" t="s">
        <v>109</v>
      </c>
      <c r="G84" s="6">
        <v>9</v>
      </c>
      <c r="H84" s="11">
        <f t="shared" si="60"/>
        <v>29.5567096774194</v>
      </c>
      <c r="I84" s="11">
        <f t="shared" si="61"/>
        <v>302.706709677419</v>
      </c>
      <c r="J84" s="11">
        <f t="shared" si="62"/>
        <v>0.565969747177447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0.15814628498131</v>
      </c>
      <c r="P84" s="11">
        <f t="shared" si="65"/>
        <v>0.0895060129279244</v>
      </c>
      <c r="Q84" s="15">
        <f t="shared" si="66"/>
        <v>0.0116357816806302</v>
      </c>
      <c r="R84" s="11">
        <f t="shared" si="67"/>
        <v>0.0101740708333333</v>
      </c>
      <c r="S84" s="16">
        <f t="shared" si="68"/>
        <v>1.1436702054902</v>
      </c>
      <c r="T84" s="3">
        <v>0.01</v>
      </c>
      <c r="U84" s="17">
        <f t="shared" si="69"/>
        <v>0.011436702054902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0.030536702054902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23.5691</v>
      </c>
      <c r="E85" s="12">
        <f t="shared" si="78"/>
        <v>29.5567096774194</v>
      </c>
      <c r="F85" s="9" t="s">
        <v>109</v>
      </c>
      <c r="G85" s="6">
        <v>10</v>
      </c>
      <c r="H85" s="11">
        <f t="shared" si="60"/>
        <v>23.5691</v>
      </c>
      <c r="I85" s="11">
        <f t="shared" si="61"/>
        <v>296.7191</v>
      </c>
      <c r="J85" s="11">
        <f t="shared" si="62"/>
        <v>0.295732533591085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0.146902355386719</v>
      </c>
      <c r="P85" s="11">
        <f t="shared" si="65"/>
        <v>0.0434438057490123</v>
      </c>
      <c r="Q85" s="15">
        <f t="shared" si="66"/>
        <v>0.00564769474737161</v>
      </c>
      <c r="R85" s="11">
        <f t="shared" si="67"/>
        <v>0.0101740708333333</v>
      </c>
      <c r="S85" s="16">
        <f t="shared" si="68"/>
        <v>0.555106686388311</v>
      </c>
      <c r="T85" s="3">
        <v>0.01</v>
      </c>
      <c r="U85" s="17">
        <f t="shared" si="69"/>
        <v>0.00555106686388311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0.0246510668638831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19.395064516129</v>
      </c>
      <c r="E86" s="12">
        <f t="shared" si="78"/>
        <v>23.5691</v>
      </c>
      <c r="F86" s="9" t="s">
        <v>109</v>
      </c>
      <c r="G86" s="6">
        <v>11</v>
      </c>
      <c r="H86" s="11">
        <f t="shared" si="60"/>
        <v>19.395064516129</v>
      </c>
      <c r="I86" s="11">
        <f t="shared" si="61"/>
        <v>292.545064516129</v>
      </c>
      <c r="J86" s="11">
        <f t="shared" si="62"/>
        <v>0.18516606239487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0.0982856221558212</v>
      </c>
      <c r="O86" s="11">
        <f t="shared" si="79"/>
        <v>0.0834350108152186</v>
      </c>
      <c r="P86" s="11">
        <f t="shared" si="65"/>
        <v>0.0154493324185274</v>
      </c>
      <c r="Q86" s="15">
        <f t="shared" si="66"/>
        <v>0.00200841321440856</v>
      </c>
      <c r="R86" s="11">
        <f t="shared" si="67"/>
        <v>0.0101740708333333</v>
      </c>
      <c r="S86" s="16">
        <f t="shared" si="68"/>
        <v>0.197405074852477</v>
      </c>
      <c r="T86" s="3">
        <v>0.01</v>
      </c>
      <c r="U86" s="17">
        <f t="shared" si="69"/>
        <v>0.00197405074852477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0.0135740507485248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15.8374333333333</v>
      </c>
      <c r="E87" s="12">
        <f t="shared" si="78"/>
        <v>19.395064516129</v>
      </c>
      <c r="F87" s="9" t="s">
        <v>111</v>
      </c>
      <c r="G87" s="6">
        <v>12</v>
      </c>
      <c r="H87" s="11">
        <f t="shared" si="60"/>
        <v>15.8374333333333</v>
      </c>
      <c r="I87" s="11">
        <f t="shared" si="61"/>
        <v>288.987433333333</v>
      </c>
      <c r="J87" s="11">
        <f t="shared" si="62"/>
        <v>0.122917853329255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0.146247761730024</v>
      </c>
      <c r="P87" s="11">
        <f t="shared" si="65"/>
        <v>0.0179764609260629</v>
      </c>
      <c r="Q87" s="15">
        <f t="shared" si="66"/>
        <v>0.00233693992038818</v>
      </c>
      <c r="R87" s="11">
        <f t="shared" si="67"/>
        <v>0.0101740708333333</v>
      </c>
      <c r="S87" s="16">
        <f t="shared" si="68"/>
        <v>0.229695660534588</v>
      </c>
      <c r="T87" s="3">
        <v>0.01</v>
      </c>
      <c r="U87" s="17">
        <f t="shared" si="69"/>
        <v>0.00229695660534588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0.0138969566053459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8.07283870967742</v>
      </c>
      <c r="E88" s="12">
        <f t="shared" si="78"/>
        <v>15.8374333333333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9.85</v>
      </c>
      <c r="E91" s="9"/>
      <c r="F91" s="9"/>
      <c r="G91" s="6">
        <v>1</v>
      </c>
      <c r="H91" s="11">
        <f t="shared" ref="H91:H102" si="80">E92</f>
        <v>9.85</v>
      </c>
      <c r="I91" s="11">
        <f t="shared" ref="I91:I102" si="81">H91+273.15</f>
        <v>283</v>
      </c>
      <c r="J91" s="11">
        <f t="shared" ref="J91:J102" si="82">EXP(($C$18*(I91-$C$16))/($C$19*I91*$C$16))</f>
        <v>0.0602605652387918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0.00457498211292907</v>
      </c>
      <c r="Q91" s="15">
        <f t="shared" ref="Q91:Q102" si="86">P91*$B$93</f>
        <v>0.00059474767468078</v>
      </c>
      <c r="R91" s="11">
        <f t="shared" ref="R91:R102" si="87">L91*$B$93</f>
        <v>0.0098696</v>
      </c>
      <c r="S91" s="16">
        <f t="shared" ref="S91:S102" si="88">Q91/R91</f>
        <v>0.0602605652387918</v>
      </c>
      <c r="T91" s="3">
        <v>0.01</v>
      </c>
      <c r="U91" s="17">
        <f t="shared" ref="U91:U102" si="89">S91*T91</f>
        <v>0.000602605652387918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0.0154026056523879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17.4166666666667</v>
      </c>
      <c r="AU91" s="1">
        <f t="shared" ref="AU91:AU102" si="96">AT91*10000*AS91*0.67*AR91*AQ91</f>
        <v>1773.91820593796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8.45935483870968</v>
      </c>
      <c r="E92" s="12">
        <f t="shared" ref="E92:E103" si="97">D91</f>
        <v>9.85</v>
      </c>
      <c r="F92" s="9" t="s">
        <v>109</v>
      </c>
      <c r="G92" s="6">
        <v>2</v>
      </c>
      <c r="H92" s="11">
        <f t="shared" si="80"/>
        <v>8.45935483870968</v>
      </c>
      <c r="I92" s="11">
        <f t="shared" si="81"/>
        <v>281.60935483871</v>
      </c>
      <c r="J92" s="11">
        <f t="shared" si="82"/>
        <v>0.0508446994820143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0.147265017887071</v>
      </c>
      <c r="P92" s="11">
        <f t="shared" si="85"/>
        <v>0.00748764557868158</v>
      </c>
      <c r="Q92" s="15">
        <f t="shared" si="86"/>
        <v>0.000973393925228605</v>
      </c>
      <c r="R92" s="11">
        <f t="shared" si="87"/>
        <v>0.0098696</v>
      </c>
      <c r="S92" s="16">
        <f t="shared" si="88"/>
        <v>0.0986254686338459</v>
      </c>
      <c r="T92" s="3">
        <v>0.01</v>
      </c>
      <c r="U92" s="17">
        <f t="shared" si="89"/>
        <v>0.000986254686338459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0.0157862546863385</v>
      </c>
      <c r="AR92" s="24">
        <f t="shared" si="93"/>
        <v>7.592</v>
      </c>
      <c r="AS92" s="1">
        <f t="shared" si="94"/>
        <v>0.13</v>
      </c>
      <c r="AT92" s="2">
        <f t="shared" si="95"/>
        <v>17.4166666666667</v>
      </c>
      <c r="AU92" s="1">
        <f t="shared" si="96"/>
        <v>1818.10306799147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11.9780344827586</v>
      </c>
      <c r="E93" s="12">
        <f t="shared" si="97"/>
        <v>8.45935483870968</v>
      </c>
      <c r="F93" s="9" t="s">
        <v>109</v>
      </c>
      <c r="G93" s="6">
        <v>3</v>
      </c>
      <c r="H93" s="11">
        <f t="shared" si="80"/>
        <v>11.9780344827586</v>
      </c>
      <c r="I93" s="11">
        <f t="shared" si="81"/>
        <v>285.128034482759</v>
      </c>
      <c r="J93" s="11">
        <f t="shared" si="82"/>
        <v>0.0779028064629546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0.215697372308389</v>
      </c>
      <c r="P93" s="11">
        <f t="shared" si="85"/>
        <v>0.0168034306495083</v>
      </c>
      <c r="Q93" s="15">
        <f t="shared" si="86"/>
        <v>0.00218444598443608</v>
      </c>
      <c r="R93" s="11">
        <f t="shared" si="87"/>
        <v>0.0098696</v>
      </c>
      <c r="S93" s="16">
        <f t="shared" si="88"/>
        <v>0.221330751442417</v>
      </c>
      <c r="T93" s="3">
        <v>0.01</v>
      </c>
      <c r="U93" s="17">
        <f t="shared" si="89"/>
        <v>0.00221330751442417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0.0170133075144242</v>
      </c>
      <c r="AR93" s="24">
        <f t="shared" si="93"/>
        <v>7.592</v>
      </c>
      <c r="AS93" s="1">
        <f t="shared" si="94"/>
        <v>0.13</v>
      </c>
      <c r="AT93" s="2">
        <f t="shared" si="95"/>
        <v>17.4166666666667</v>
      </c>
      <c r="AU93" s="1">
        <f t="shared" si="96"/>
        <v>1959.42275120049</v>
      </c>
    </row>
    <row r="94" s="1" customFormat="1" spans="1:47">
      <c r="A94" s="6"/>
      <c r="B94" s="6"/>
      <c r="C94" s="9">
        <v>3</v>
      </c>
      <c r="D94" s="10">
        <v>14.6228064516129</v>
      </c>
      <c r="E94" s="12">
        <f t="shared" si="97"/>
        <v>11.9780344827586</v>
      </c>
      <c r="F94" s="9" t="s">
        <v>109</v>
      </c>
      <c r="G94" s="6">
        <v>4</v>
      </c>
      <c r="H94" s="11">
        <f t="shared" si="80"/>
        <v>14.6228064516129</v>
      </c>
      <c r="I94" s="11">
        <f t="shared" si="81"/>
        <v>287.772806451613</v>
      </c>
      <c r="J94" s="11">
        <f t="shared" si="82"/>
        <v>0.106623755760892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0.274813941658881</v>
      </c>
      <c r="P94" s="11">
        <f t="shared" si="85"/>
        <v>0.0293016945951246</v>
      </c>
      <c r="Q94" s="15">
        <f t="shared" si="86"/>
        <v>0.00380922029736619</v>
      </c>
      <c r="R94" s="11">
        <f t="shared" si="87"/>
        <v>0.0098696</v>
      </c>
      <c r="S94" s="16">
        <f t="shared" si="88"/>
        <v>0.385954881389944</v>
      </c>
      <c r="T94" s="3">
        <v>0.01</v>
      </c>
      <c r="U94" s="17">
        <f t="shared" si="89"/>
        <v>0.00385954881389944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0.0309595488138994</v>
      </c>
      <c r="AR94" s="24">
        <f t="shared" si="93"/>
        <v>7.592</v>
      </c>
      <c r="AS94" s="1">
        <f t="shared" si="94"/>
        <v>0.13</v>
      </c>
      <c r="AT94" s="2">
        <f t="shared" si="95"/>
        <v>17.4166666666667</v>
      </c>
      <c r="AU94" s="1">
        <f t="shared" si="96"/>
        <v>3565.61146393349</v>
      </c>
    </row>
    <row r="95" s="1" customFormat="1" spans="1:47">
      <c r="A95" s="6"/>
      <c r="B95" s="6"/>
      <c r="C95" s="9">
        <v>4</v>
      </c>
      <c r="D95" s="10">
        <v>17.5551333333333</v>
      </c>
      <c r="E95" s="12">
        <f t="shared" si="97"/>
        <v>14.6228064516129</v>
      </c>
      <c r="F95" s="9" t="s">
        <v>109</v>
      </c>
      <c r="G95" s="6">
        <v>5</v>
      </c>
      <c r="H95" s="11">
        <f t="shared" si="80"/>
        <v>17.5551333333333</v>
      </c>
      <c r="I95" s="11">
        <f t="shared" si="81"/>
        <v>290.705133333333</v>
      </c>
      <c r="J95" s="11">
        <f t="shared" si="82"/>
        <v>0.149994407536361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0.233236634710569</v>
      </c>
      <c r="O95" s="11">
        <f t="shared" si="98"/>
        <v>0.0881956123531878</v>
      </c>
      <c r="P95" s="11">
        <f t="shared" si="85"/>
        <v>0.0132288486222229</v>
      </c>
      <c r="Q95" s="15">
        <f t="shared" si="86"/>
        <v>0.00171975032088898</v>
      </c>
      <c r="R95" s="11">
        <f t="shared" si="87"/>
        <v>0.0098696</v>
      </c>
      <c r="S95" s="16">
        <f t="shared" si="88"/>
        <v>0.174247215782704</v>
      </c>
      <c r="T95" s="3">
        <v>0.01</v>
      </c>
      <c r="U95" s="17">
        <f t="shared" si="89"/>
        <v>0.00174247215782704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0.028842472157827</v>
      </c>
      <c r="AR95" s="24">
        <f t="shared" si="93"/>
        <v>7.592</v>
      </c>
      <c r="AS95" s="1">
        <f t="shared" si="94"/>
        <v>0.13</v>
      </c>
      <c r="AT95" s="2">
        <f t="shared" si="95"/>
        <v>17.4166666666667</v>
      </c>
      <c r="AU95" s="1">
        <f t="shared" si="96"/>
        <v>3321.7877299284</v>
      </c>
    </row>
    <row r="96" s="1" customFormat="1" spans="1:47">
      <c r="A96" s="6"/>
      <c r="B96" s="6"/>
      <c r="C96" s="9">
        <v>5</v>
      </c>
      <c r="D96" s="10">
        <v>24.9184516129032</v>
      </c>
      <c r="E96" s="12">
        <f t="shared" si="97"/>
        <v>17.5551333333333</v>
      </c>
      <c r="F96" s="9" t="s">
        <v>111</v>
      </c>
      <c r="G96" s="6">
        <v>6</v>
      </c>
      <c r="H96" s="11">
        <f t="shared" si="80"/>
        <v>24.9184516129032</v>
      </c>
      <c r="I96" s="11">
        <f t="shared" si="81"/>
        <v>298.068451612903</v>
      </c>
      <c r="J96" s="11">
        <f t="shared" si="82"/>
        <v>0.343095125952203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0.150886763730965</v>
      </c>
      <c r="P96" s="11">
        <f t="shared" si="85"/>
        <v>0.0517685132067956</v>
      </c>
      <c r="Q96" s="15">
        <f t="shared" si="86"/>
        <v>0.00672990671688343</v>
      </c>
      <c r="R96" s="11">
        <f t="shared" si="87"/>
        <v>0.0098696</v>
      </c>
      <c r="S96" s="16">
        <f t="shared" si="88"/>
        <v>0.6818824184246</v>
      </c>
      <c r="T96" s="3">
        <v>0.01</v>
      </c>
      <c r="U96" s="17">
        <f t="shared" si="89"/>
        <v>0.006818824184246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0.033918824184246</v>
      </c>
      <c r="AR96" s="24">
        <f t="shared" si="93"/>
        <v>7.592</v>
      </c>
      <c r="AS96" s="1">
        <f t="shared" si="94"/>
        <v>0.13</v>
      </c>
      <c r="AT96" s="2">
        <f t="shared" si="95"/>
        <v>17.4166666666667</v>
      </c>
      <c r="AU96" s="1">
        <f t="shared" si="96"/>
        <v>3906.43123003766</v>
      </c>
    </row>
    <row r="97" s="1" customFormat="1" spans="1:47">
      <c r="A97" s="6"/>
      <c r="B97" s="6"/>
      <c r="C97" s="9">
        <v>6</v>
      </c>
      <c r="D97" s="10">
        <v>27.6388</v>
      </c>
      <c r="E97" s="12">
        <f t="shared" si="97"/>
        <v>24.9184516129032</v>
      </c>
      <c r="F97" s="9" t="s">
        <v>109</v>
      </c>
      <c r="G97" s="6">
        <v>7</v>
      </c>
      <c r="H97" s="11">
        <f t="shared" si="80"/>
        <v>27.6388</v>
      </c>
      <c r="I97" s="11">
        <f t="shared" si="81"/>
        <v>300.7888</v>
      </c>
      <c r="J97" s="11">
        <f t="shared" si="82"/>
        <v>0.461020818849473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0.175038250524169</v>
      </c>
      <c r="P97" s="11">
        <f t="shared" si="85"/>
        <v>0.0806962775866318</v>
      </c>
      <c r="Q97" s="15">
        <f t="shared" si="86"/>
        <v>0.0104905160862621</v>
      </c>
      <c r="R97" s="11">
        <f t="shared" si="87"/>
        <v>0.0098696</v>
      </c>
      <c r="S97" s="16">
        <f t="shared" si="88"/>
        <v>1.06291198085658</v>
      </c>
      <c r="T97" s="3">
        <v>0.01</v>
      </c>
      <c r="U97" s="17">
        <f t="shared" si="89"/>
        <v>0.0106291198085658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0.0451291198085658</v>
      </c>
      <c r="AR97" s="24">
        <f t="shared" si="93"/>
        <v>7.592</v>
      </c>
      <c r="AS97" s="1">
        <f t="shared" si="94"/>
        <v>0.13</v>
      </c>
      <c r="AT97" s="2">
        <f t="shared" si="95"/>
        <v>17.4166666666667</v>
      </c>
      <c r="AU97" s="1">
        <f t="shared" si="96"/>
        <v>5197.52105929941</v>
      </c>
    </row>
    <row r="98" s="1" customFormat="1" spans="1:47">
      <c r="A98" s="6"/>
      <c r="B98" s="6"/>
      <c r="C98" s="9">
        <v>7</v>
      </c>
      <c r="D98" s="10">
        <v>29.1993548387097</v>
      </c>
      <c r="E98" s="12">
        <f t="shared" si="97"/>
        <v>27.6388</v>
      </c>
      <c r="F98" s="9" t="s">
        <v>109</v>
      </c>
      <c r="G98" s="6">
        <v>8</v>
      </c>
      <c r="H98" s="11">
        <f t="shared" si="80"/>
        <v>29.1993548387097</v>
      </c>
      <c r="I98" s="11">
        <f t="shared" si="81"/>
        <v>302.34935483871</v>
      </c>
      <c r="J98" s="11">
        <f t="shared" si="82"/>
        <v>0.544856827326014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0.170261972937537</v>
      </c>
      <c r="P98" s="11">
        <f t="shared" si="85"/>
        <v>0.0927683983890144</v>
      </c>
      <c r="Q98" s="15">
        <f t="shared" si="86"/>
        <v>0.0120598917905719</v>
      </c>
      <c r="R98" s="11">
        <f t="shared" si="87"/>
        <v>0.0098696</v>
      </c>
      <c r="S98" s="16">
        <f t="shared" si="88"/>
        <v>1.22192305570356</v>
      </c>
      <c r="T98" s="3">
        <v>0.01</v>
      </c>
      <c r="U98" s="17">
        <f t="shared" si="89"/>
        <v>0.0122192305570356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0.0467192305570356</v>
      </c>
      <c r="AR98" s="24">
        <f t="shared" si="93"/>
        <v>7.592</v>
      </c>
      <c r="AS98" s="1">
        <f t="shared" si="94"/>
        <v>0.13</v>
      </c>
      <c r="AT98" s="2">
        <f t="shared" si="95"/>
        <v>17.4166666666667</v>
      </c>
      <c r="AU98" s="1">
        <f t="shared" si="96"/>
        <v>5380.65412586149</v>
      </c>
    </row>
    <row r="99" s="1" customFormat="1" spans="1:47">
      <c r="A99" s="6"/>
      <c r="B99" s="6"/>
      <c r="C99" s="9">
        <v>8</v>
      </c>
      <c r="D99" s="10">
        <v>29.5567096774194</v>
      </c>
      <c r="E99" s="12">
        <f t="shared" si="97"/>
        <v>29.1993548387097</v>
      </c>
      <c r="F99" s="9" t="s">
        <v>109</v>
      </c>
      <c r="G99" s="6">
        <v>9</v>
      </c>
      <c r="H99" s="11">
        <f t="shared" si="80"/>
        <v>29.5567096774194</v>
      </c>
      <c r="I99" s="11">
        <f t="shared" si="81"/>
        <v>302.706709677419</v>
      </c>
      <c r="J99" s="11">
        <f t="shared" si="82"/>
        <v>0.565969747177447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0.153413574548523</v>
      </c>
      <c r="P99" s="11">
        <f t="shared" si="85"/>
        <v>0.0868274420008159</v>
      </c>
      <c r="Q99" s="15">
        <f t="shared" si="86"/>
        <v>0.0112875674601061</v>
      </c>
      <c r="R99" s="11">
        <f t="shared" si="87"/>
        <v>0.0098696</v>
      </c>
      <c r="S99" s="16">
        <f t="shared" si="88"/>
        <v>1.1436702054902</v>
      </c>
      <c r="T99" s="3">
        <v>0.01</v>
      </c>
      <c r="U99" s="17">
        <f t="shared" si="89"/>
        <v>0.011436702054902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0.038536702054902</v>
      </c>
      <c r="AR99" s="24">
        <f t="shared" si="93"/>
        <v>7.592</v>
      </c>
      <c r="AS99" s="1">
        <f t="shared" si="94"/>
        <v>0.13</v>
      </c>
      <c r="AT99" s="2">
        <f t="shared" si="95"/>
        <v>17.4166666666667</v>
      </c>
      <c r="AU99" s="1">
        <f t="shared" si="96"/>
        <v>4438.27225826555</v>
      </c>
    </row>
    <row r="100" s="1" customFormat="1" spans="1:47">
      <c r="A100" s="6"/>
      <c r="B100" s="6"/>
      <c r="C100" s="9">
        <v>9</v>
      </c>
      <c r="D100" s="10">
        <v>23.5691</v>
      </c>
      <c r="E100" s="12">
        <f t="shared" si="97"/>
        <v>29.5567096774194</v>
      </c>
      <c r="F100" s="9" t="s">
        <v>109</v>
      </c>
      <c r="G100" s="6">
        <v>10</v>
      </c>
      <c r="H100" s="11">
        <f t="shared" si="80"/>
        <v>23.5691</v>
      </c>
      <c r="I100" s="11">
        <f t="shared" si="81"/>
        <v>296.7191</v>
      </c>
      <c r="J100" s="11">
        <f t="shared" si="82"/>
        <v>0.295732533591085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0.142506132547707</v>
      </c>
      <c r="P100" s="11">
        <f t="shared" si="85"/>
        <v>0.0421436996306004</v>
      </c>
      <c r="Q100" s="15">
        <f t="shared" si="86"/>
        <v>0.00547868095197805</v>
      </c>
      <c r="R100" s="11">
        <f t="shared" si="87"/>
        <v>0.0098696</v>
      </c>
      <c r="S100" s="16">
        <f t="shared" si="88"/>
        <v>0.555106686388309</v>
      </c>
      <c r="T100" s="3">
        <v>0.01</v>
      </c>
      <c r="U100" s="17">
        <f t="shared" si="89"/>
        <v>0.00555106686388309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0.0326510668638831</v>
      </c>
      <c r="AR100" s="24">
        <f t="shared" si="93"/>
        <v>7.592</v>
      </c>
      <c r="AS100" s="1">
        <f t="shared" si="94"/>
        <v>0.13</v>
      </c>
      <c r="AT100" s="2">
        <f t="shared" si="95"/>
        <v>17.4166666666667</v>
      </c>
      <c r="AU100" s="1">
        <f t="shared" si="96"/>
        <v>3760.42361015457</v>
      </c>
    </row>
    <row r="101" s="1" customFormat="1" spans="1:47">
      <c r="A101" s="6"/>
      <c r="B101" s="6"/>
      <c r="C101" s="9">
        <v>10</v>
      </c>
      <c r="D101" s="10">
        <v>19.395064516129</v>
      </c>
      <c r="E101" s="12">
        <f t="shared" si="97"/>
        <v>23.5691</v>
      </c>
      <c r="F101" s="9" t="s">
        <v>109</v>
      </c>
      <c r="G101" s="6">
        <v>11</v>
      </c>
      <c r="H101" s="11">
        <f t="shared" si="80"/>
        <v>19.395064516129</v>
      </c>
      <c r="I101" s="11">
        <f t="shared" si="81"/>
        <v>292.545064516129</v>
      </c>
      <c r="J101" s="11">
        <f t="shared" si="82"/>
        <v>0.18516606239487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0.0953443112712514</v>
      </c>
      <c r="O101" s="11">
        <f t="shared" si="98"/>
        <v>0.0809381216458553</v>
      </c>
      <c r="P101" s="11">
        <f t="shared" si="85"/>
        <v>0.0149869932828</v>
      </c>
      <c r="Q101" s="15">
        <f t="shared" si="86"/>
        <v>0.001948309126764</v>
      </c>
      <c r="R101" s="11">
        <f t="shared" si="87"/>
        <v>0.0098696</v>
      </c>
      <c r="S101" s="16">
        <f t="shared" si="88"/>
        <v>0.197405074852476</v>
      </c>
      <c r="T101" s="3">
        <v>0.01</v>
      </c>
      <c r="U101" s="17">
        <f t="shared" si="89"/>
        <v>0.00197405074852476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0.0167740507485248</v>
      </c>
      <c r="AR101" s="24">
        <f t="shared" si="93"/>
        <v>7.592</v>
      </c>
      <c r="AS101" s="1">
        <f t="shared" si="94"/>
        <v>0.13</v>
      </c>
      <c r="AT101" s="2">
        <f t="shared" si="95"/>
        <v>17.4166666666667</v>
      </c>
      <c r="AU101" s="1">
        <f t="shared" si="96"/>
        <v>1931.8675477173</v>
      </c>
    </row>
    <row r="102" s="1" customFormat="1" spans="1:48">
      <c r="A102" s="6"/>
      <c r="B102" s="6"/>
      <c r="C102" s="9">
        <v>11</v>
      </c>
      <c r="D102" s="10">
        <v>15.8374333333333</v>
      </c>
      <c r="E102" s="12">
        <f t="shared" si="97"/>
        <v>19.395064516129</v>
      </c>
      <c r="F102" s="9" t="s">
        <v>111</v>
      </c>
      <c r="G102" s="6">
        <v>12</v>
      </c>
      <c r="H102" s="11">
        <f t="shared" si="80"/>
        <v>15.8374333333333</v>
      </c>
      <c r="I102" s="11">
        <f t="shared" si="81"/>
        <v>288.987433333333</v>
      </c>
      <c r="J102" s="11">
        <f t="shared" si="82"/>
        <v>0.122917853329255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0.141871128363055</v>
      </c>
      <c r="P102" s="11">
        <f t="shared" si="85"/>
        <v>0.0174384945477859</v>
      </c>
      <c r="Q102" s="15">
        <f t="shared" si="86"/>
        <v>0.00226700429121217</v>
      </c>
      <c r="R102" s="11">
        <f t="shared" si="87"/>
        <v>0.0098696</v>
      </c>
      <c r="S102" s="16">
        <f t="shared" si="88"/>
        <v>0.229695660534588</v>
      </c>
      <c r="T102" s="3">
        <v>0.01</v>
      </c>
      <c r="U102" s="17">
        <f t="shared" si="89"/>
        <v>0.00229695660534588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0.0170969566053459</v>
      </c>
      <c r="AR102" s="24">
        <f t="shared" si="93"/>
        <v>7.592</v>
      </c>
      <c r="AS102" s="1">
        <f t="shared" si="94"/>
        <v>0.13</v>
      </c>
      <c r="AT102" s="2">
        <f t="shared" si="95"/>
        <v>17.4166666666667</v>
      </c>
      <c r="AU102" s="1">
        <f t="shared" si="96"/>
        <v>1969.05661761537</v>
      </c>
      <c r="AV102" s="1">
        <f>SUM(AU91:AU102)</f>
        <v>39023.0696679431</v>
      </c>
    </row>
    <row r="103" s="1" customFormat="1" spans="1:46">
      <c r="A103" s="6"/>
      <c r="B103" s="6"/>
      <c r="C103" s="9">
        <v>12</v>
      </c>
      <c r="D103" s="10">
        <v>8.07283870967742</v>
      </c>
      <c r="E103" s="12">
        <f t="shared" si="97"/>
        <v>15.8374333333333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29">
        <v>9.85</v>
      </c>
      <c r="E107" s="9"/>
      <c r="F107" s="9"/>
      <c r="G107" s="6">
        <v>1</v>
      </c>
      <c r="H107" s="11">
        <f t="shared" ref="H107:H118" si="99">E108</f>
        <v>9.85</v>
      </c>
      <c r="I107" s="11">
        <f t="shared" ref="I107:I118" si="100">H107+273.15</f>
        <v>283</v>
      </c>
      <c r="J107" s="11">
        <f t="shared" ref="J107:J118" si="101">EXP(($C$18*(I107-$C$16))/($C$19*I107*$C$16))</f>
        <v>0.0602605652387918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0.166480959676732</v>
      </c>
      <c r="Q107" s="15">
        <f t="shared" ref="Q107:Q118" si="105">P107*$B$109</f>
        <v>0.0482794783062521</v>
      </c>
      <c r="R107" s="11">
        <f t="shared" ref="R107:R118" si="106">L107*$B$109</f>
        <v>0.80117865</v>
      </c>
      <c r="S107" s="16">
        <f t="shared" ref="S107:S118" si="107">Q107/R107</f>
        <v>0.0602605652387918</v>
      </c>
      <c r="T107" s="3">
        <v>0.27</v>
      </c>
      <c r="U107" s="17">
        <f t="shared" ref="U107:U118" si="108">S107*T107</f>
        <v>0.0162703526144738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0.229561329512992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243.363333333333</v>
      </c>
      <c r="AF107" s="1">
        <f t="shared" ref="AF107:AF118" si="113">AE107*10000*AC107*AB107</f>
        <v>5716385.1468449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0">
        <v>8.45935483870968</v>
      </c>
      <c r="E108" s="12">
        <f t="shared" ref="E108:E119" si="114">D107</f>
        <v>9.85</v>
      </c>
      <c r="F108" s="9" t="s">
        <v>109</v>
      </c>
      <c r="G108" s="6">
        <v>2</v>
      </c>
      <c r="H108" s="11">
        <f t="shared" si="99"/>
        <v>8.45935483870968</v>
      </c>
      <c r="I108" s="11">
        <f t="shared" si="100"/>
        <v>281.60935483871</v>
      </c>
      <c r="J108" s="11">
        <f t="shared" si="101"/>
        <v>0.0508446994820143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5.35888904032327</v>
      </c>
      <c r="P108" s="11">
        <f t="shared" si="104"/>
        <v>0.272471102812696</v>
      </c>
      <c r="Q108" s="15">
        <f t="shared" si="105"/>
        <v>0.0790166198156819</v>
      </c>
      <c r="R108" s="11">
        <f t="shared" si="106"/>
        <v>0.80117865</v>
      </c>
      <c r="S108" s="16">
        <f t="shared" si="107"/>
        <v>0.0986254686338458</v>
      </c>
      <c r="T108" s="3">
        <v>0.27</v>
      </c>
      <c r="U108" s="17">
        <f t="shared" si="108"/>
        <v>0.0266288765311384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0.23157399071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243.363333333333</v>
      </c>
      <c r="AF108" s="1">
        <f t="shared" si="113"/>
        <v>5766503.11138455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11.9780344827586</v>
      </c>
      <c r="E109" s="12">
        <f t="shared" si="114"/>
        <v>8.45935483870968</v>
      </c>
      <c r="F109" s="9" t="s">
        <v>109</v>
      </c>
      <c r="G109" s="6">
        <v>3</v>
      </c>
      <c r="H109" s="11">
        <f t="shared" si="99"/>
        <v>11.9780344827586</v>
      </c>
      <c r="I109" s="11">
        <f t="shared" si="100"/>
        <v>285.128034482759</v>
      </c>
      <c r="J109" s="11">
        <f t="shared" si="101"/>
        <v>0.0779028064629546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7.84910293751057</v>
      </c>
      <c r="P109" s="11">
        <f t="shared" si="104"/>
        <v>0.611467147048694</v>
      </c>
      <c r="Q109" s="15">
        <f t="shared" si="105"/>
        <v>0.177325472644121</v>
      </c>
      <c r="R109" s="11">
        <f t="shared" si="106"/>
        <v>0.80117865</v>
      </c>
      <c r="S109" s="16">
        <f t="shared" si="107"/>
        <v>0.221330751442417</v>
      </c>
      <c r="T109" s="3">
        <v>0.27</v>
      </c>
      <c r="U109" s="17">
        <f t="shared" si="108"/>
        <v>0.0597593028894527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0.238011232551421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243.363333333333</v>
      </c>
      <c r="AF109" s="1">
        <f t="shared" si="113"/>
        <v>5926799.07119193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0">
        <v>14.6228064516129</v>
      </c>
      <c r="E110" s="12">
        <f t="shared" si="114"/>
        <v>11.9780344827586</v>
      </c>
      <c r="F110" s="9" t="s">
        <v>109</v>
      </c>
      <c r="G110" s="6">
        <v>4</v>
      </c>
      <c r="H110" s="11">
        <f t="shared" si="99"/>
        <v>14.6228064516129</v>
      </c>
      <c r="I110" s="11">
        <f t="shared" si="100"/>
        <v>287.772806451613</v>
      </c>
      <c r="J110" s="11">
        <f t="shared" si="101"/>
        <v>0.106623755760892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10.0003207904619</v>
      </c>
      <c r="P110" s="11">
        <f t="shared" si="104"/>
        <v>1.06627176149278</v>
      </c>
      <c r="Q110" s="15">
        <f t="shared" si="105"/>
        <v>0.309218810832905</v>
      </c>
      <c r="R110" s="11">
        <f t="shared" si="106"/>
        <v>0.80117865</v>
      </c>
      <c r="S110" s="16">
        <f t="shared" si="107"/>
        <v>0.385954881389944</v>
      </c>
      <c r="T110" s="3">
        <v>0.27</v>
      </c>
      <c r="U110" s="17">
        <f t="shared" si="108"/>
        <v>0.104207817975285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0.295447579032598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243.363333333333</v>
      </c>
      <c r="AF110" s="1">
        <f t="shared" si="113"/>
        <v>7357041.17081114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0">
        <v>17.5551333333333</v>
      </c>
      <c r="E111" s="12">
        <f t="shared" si="114"/>
        <v>14.6228064516129</v>
      </c>
      <c r="F111" s="9" t="s">
        <v>109</v>
      </c>
      <c r="G111" s="6">
        <v>5</v>
      </c>
      <c r="H111" s="11">
        <f t="shared" si="99"/>
        <v>17.5551333333333</v>
      </c>
      <c r="I111" s="11">
        <f t="shared" si="100"/>
        <v>290.705133333333</v>
      </c>
      <c r="J111" s="11">
        <f t="shared" si="101"/>
        <v>0.149994407536361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8.48734657752065</v>
      </c>
      <c r="O111" s="11">
        <f t="shared" si="115"/>
        <v>3.20938745144845</v>
      </c>
      <c r="P111" s="11">
        <f t="shared" si="104"/>
        <v>0.481390169334641</v>
      </c>
      <c r="Q111" s="15">
        <f t="shared" si="105"/>
        <v>0.139603149107046</v>
      </c>
      <c r="R111" s="11">
        <f t="shared" si="106"/>
        <v>0.80117865</v>
      </c>
      <c r="S111" s="16">
        <f t="shared" si="107"/>
        <v>0.174247215782704</v>
      </c>
      <c r="T111" s="3">
        <v>0.27</v>
      </c>
      <c r="U111" s="17">
        <f t="shared" si="108"/>
        <v>0.0470467482613302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0.284341183187176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243.363333333333</v>
      </c>
      <c r="AF111" s="1">
        <f t="shared" si="113"/>
        <v>7080477.01089607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0">
        <v>24.9184516129032</v>
      </c>
      <c r="E112" s="12">
        <f t="shared" si="114"/>
        <v>17.5551333333333</v>
      </c>
      <c r="F112" s="9" t="s">
        <v>111</v>
      </c>
      <c r="G112" s="6">
        <v>6</v>
      </c>
      <c r="H112" s="11">
        <f t="shared" si="99"/>
        <v>24.9184516129032</v>
      </c>
      <c r="I112" s="11">
        <f t="shared" si="100"/>
        <v>298.068451612903</v>
      </c>
      <c r="J112" s="11">
        <f t="shared" si="101"/>
        <v>0.343095125952203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5.49068228211381</v>
      </c>
      <c r="P112" s="11">
        <f t="shared" si="104"/>
        <v>1.88382632914537</v>
      </c>
      <c r="Q112" s="15">
        <f t="shared" si="105"/>
        <v>0.546309635452156</v>
      </c>
      <c r="R112" s="11">
        <f t="shared" si="106"/>
        <v>0.80117865</v>
      </c>
      <c r="S112" s="16">
        <f t="shared" si="107"/>
        <v>0.6818824184246</v>
      </c>
      <c r="T112" s="3">
        <v>0.27</v>
      </c>
      <c r="U112" s="17">
        <f t="shared" si="108"/>
        <v>0.184108252974642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0.326172233552973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243.363333333333</v>
      </c>
      <c r="AF112" s="1">
        <f t="shared" si="113"/>
        <v>8122126.29692892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0">
        <v>27.6388</v>
      </c>
      <c r="E113" s="12">
        <f t="shared" si="114"/>
        <v>24.9184516129032</v>
      </c>
      <c r="F113" s="9" t="s">
        <v>109</v>
      </c>
      <c r="G113" s="6">
        <v>7</v>
      </c>
      <c r="H113" s="11">
        <f t="shared" si="99"/>
        <v>27.6388</v>
      </c>
      <c r="I113" s="11">
        <f t="shared" si="100"/>
        <v>300.7888</v>
      </c>
      <c r="J113" s="11">
        <f t="shared" si="101"/>
        <v>0.461020818849473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6.36954095296845</v>
      </c>
      <c r="P113" s="11">
        <f t="shared" si="104"/>
        <v>2.93649098583277</v>
      </c>
      <c r="Q113" s="15">
        <f t="shared" si="105"/>
        <v>0.851582385891503</v>
      </c>
      <c r="R113" s="11">
        <f t="shared" si="106"/>
        <v>0.80117865</v>
      </c>
      <c r="S113" s="16">
        <f t="shared" si="107"/>
        <v>1.06291198085658</v>
      </c>
      <c r="T113" s="3">
        <v>0.27</v>
      </c>
      <c r="U113" s="17">
        <f t="shared" si="108"/>
        <v>0.286986234831277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0.346161425427717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243.363333333333</v>
      </c>
      <c r="AF113" s="1">
        <f t="shared" si="113"/>
        <v>8619883.99755137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0">
        <v>29.1993548387097</v>
      </c>
      <c r="E114" s="12">
        <f t="shared" si="114"/>
        <v>27.6388</v>
      </c>
      <c r="F114" s="9" t="s">
        <v>109</v>
      </c>
      <c r="G114" s="6">
        <v>8</v>
      </c>
      <c r="H114" s="11">
        <f t="shared" si="99"/>
        <v>29.1993548387097</v>
      </c>
      <c r="I114" s="11">
        <f t="shared" si="100"/>
        <v>302.34935483871</v>
      </c>
      <c r="J114" s="11">
        <f t="shared" si="101"/>
        <v>0.544856827326014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6.19573496713568</v>
      </c>
      <c r="P114" s="11">
        <f t="shared" si="104"/>
        <v>3.37578849714639</v>
      </c>
      <c r="Q114" s="15">
        <f t="shared" si="105"/>
        <v>0.978978664172454</v>
      </c>
      <c r="R114" s="11">
        <f t="shared" si="106"/>
        <v>0.80117865</v>
      </c>
      <c r="S114" s="16">
        <f t="shared" si="107"/>
        <v>1.22192305570356</v>
      </c>
      <c r="T114" s="3">
        <v>0.27</v>
      </c>
      <c r="U114" s="17">
        <f t="shared" si="108"/>
        <v>0.329919225039962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0.354503305425265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243.363333333333</v>
      </c>
      <c r="AF114" s="1">
        <f t="shared" si="113"/>
        <v>8827608.00322735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0">
        <v>29.5567096774194</v>
      </c>
      <c r="E115" s="12">
        <f t="shared" si="114"/>
        <v>29.1993548387097</v>
      </c>
      <c r="F115" s="9" t="s">
        <v>109</v>
      </c>
      <c r="G115" s="6">
        <v>9</v>
      </c>
      <c r="H115" s="11">
        <f t="shared" si="99"/>
        <v>29.5567096774194</v>
      </c>
      <c r="I115" s="11">
        <f t="shared" si="100"/>
        <v>302.706709677419</v>
      </c>
      <c r="J115" s="11">
        <f t="shared" si="101"/>
        <v>0.565969747177447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5.58263146998928</v>
      </c>
      <c r="P115" s="11">
        <f t="shared" si="104"/>
        <v>3.15960052165469</v>
      </c>
      <c r="Q115" s="15">
        <f t="shared" si="105"/>
        <v>0.916284151279861</v>
      </c>
      <c r="R115" s="11">
        <f t="shared" si="106"/>
        <v>0.80117865</v>
      </c>
      <c r="S115" s="16">
        <f t="shared" si="107"/>
        <v>1.1436702054902</v>
      </c>
      <c r="T115" s="3">
        <v>0.27</v>
      </c>
      <c r="U115" s="17">
        <f t="shared" si="108"/>
        <v>0.308790955482354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0.335198082650221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243.363333333333</v>
      </c>
      <c r="AF115" s="1">
        <f t="shared" si="113"/>
        <v>8346882.05098659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0">
        <v>23.5691</v>
      </c>
      <c r="E116" s="12">
        <f t="shared" si="114"/>
        <v>29.5567096774194</v>
      </c>
      <c r="F116" s="9" t="s">
        <v>109</v>
      </c>
      <c r="G116" s="6">
        <v>10</v>
      </c>
      <c r="H116" s="11">
        <f t="shared" si="99"/>
        <v>23.5691</v>
      </c>
      <c r="I116" s="11">
        <f t="shared" si="100"/>
        <v>296.7191</v>
      </c>
      <c r="J116" s="11">
        <f t="shared" si="101"/>
        <v>0.295732533591085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5.18571594833459</v>
      </c>
      <c r="P116" s="11">
        <f t="shared" si="104"/>
        <v>1.53358491588468</v>
      </c>
      <c r="Q116" s="15">
        <f t="shared" si="105"/>
        <v>0.444739625606559</v>
      </c>
      <c r="R116" s="11">
        <f t="shared" si="106"/>
        <v>0.80117865</v>
      </c>
      <c r="S116" s="16">
        <f t="shared" si="107"/>
        <v>0.555106686388309</v>
      </c>
      <c r="T116" s="3">
        <v>0.27</v>
      </c>
      <c r="U116" s="17">
        <f t="shared" si="108"/>
        <v>0.149878805324843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0.304321451874617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243.363333333333</v>
      </c>
      <c r="AF116" s="1">
        <f t="shared" si="113"/>
        <v>7578012.51218089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0">
        <v>19.395064516129</v>
      </c>
      <c r="E117" s="12">
        <f t="shared" si="114"/>
        <v>23.5691</v>
      </c>
      <c r="F117" s="9" t="s">
        <v>109</v>
      </c>
      <c r="G117" s="6">
        <v>11</v>
      </c>
      <c r="H117" s="11">
        <f t="shared" si="99"/>
        <v>19.395064516129</v>
      </c>
      <c r="I117" s="11">
        <f t="shared" si="100"/>
        <v>292.545064516129</v>
      </c>
      <c r="J117" s="11">
        <f t="shared" si="101"/>
        <v>0.18516606239487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3.46952448082741</v>
      </c>
      <c r="O117" s="11">
        <f t="shared" si="115"/>
        <v>2.94529155162249</v>
      </c>
      <c r="P117" s="11">
        <f t="shared" si="104"/>
        <v>0.545368039218814</v>
      </c>
      <c r="Q117" s="15">
        <f t="shared" si="105"/>
        <v>0.158156731373456</v>
      </c>
      <c r="R117" s="11">
        <f t="shared" si="106"/>
        <v>0.80117865</v>
      </c>
      <c r="S117" s="16">
        <f t="shared" si="107"/>
        <v>0.197405074852476</v>
      </c>
      <c r="T117" s="3">
        <v>0.27</v>
      </c>
      <c r="U117" s="17">
        <f t="shared" si="108"/>
        <v>0.0532993702101686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0.236756067631836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243.363333333333</v>
      </c>
      <c r="AF117" s="1">
        <f t="shared" si="113"/>
        <v>5895543.78042333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0">
        <v>15.8374333333333</v>
      </c>
      <c r="E118" s="12">
        <f t="shared" si="114"/>
        <v>19.395064516129</v>
      </c>
      <c r="F118" s="9" t="s">
        <v>111</v>
      </c>
      <c r="G118" s="6">
        <v>12</v>
      </c>
      <c r="H118" s="11">
        <f t="shared" si="99"/>
        <v>15.8374333333333</v>
      </c>
      <c r="I118" s="11">
        <f t="shared" si="100"/>
        <v>288.987433333333</v>
      </c>
      <c r="J118" s="11">
        <f t="shared" si="101"/>
        <v>0.122917853329255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5.16260851240368</v>
      </c>
      <c r="P118" s="11">
        <f t="shared" si="104"/>
        <v>0.634576755923997</v>
      </c>
      <c r="Q118" s="15">
        <f t="shared" si="105"/>
        <v>0.184027259217959</v>
      </c>
      <c r="R118" s="11">
        <f t="shared" si="106"/>
        <v>0.80117865</v>
      </c>
      <c r="S118" s="16">
        <f t="shared" si="107"/>
        <v>0.229695660534588</v>
      </c>
      <c r="T118" s="3">
        <v>0.27</v>
      </c>
      <c r="U118" s="17">
        <f t="shared" si="108"/>
        <v>0.0620178283443387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0.238450064047305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243.363333333333</v>
      </c>
      <c r="AF118" s="1">
        <f t="shared" si="113"/>
        <v>5937726.56429525</v>
      </c>
      <c r="AG118" s="1">
        <f>SUM(AF107:AF118)</f>
        <v>85174988.7167223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0">
        <v>8.07283870967742</v>
      </c>
      <c r="E119" s="12">
        <f t="shared" si="114"/>
        <v>15.8374333333333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9.85</v>
      </c>
      <c r="E123" s="9"/>
      <c r="F123" s="9"/>
      <c r="G123" s="6">
        <v>1</v>
      </c>
      <c r="H123" s="11">
        <f t="shared" ref="H123:H134" si="116">E124</f>
        <v>9.85</v>
      </c>
      <c r="I123" s="11">
        <f t="shared" ref="I123:I134" si="117">H123+273.15</f>
        <v>283</v>
      </c>
      <c r="J123" s="11">
        <f t="shared" ref="J123:J134" si="118">EXP(($C$18*(I123-$C$16))/($C$19*I123*$C$16))</f>
        <v>0.0602605652387918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0.0314090118137631</v>
      </c>
      <c r="Q123" s="15">
        <f t="shared" ref="Q123:Q134" si="122">P123*$B$125</f>
        <v>0.0081663430715784</v>
      </c>
      <c r="R123" s="11">
        <f t="shared" ref="R123:R134" si="123">L123*$B$125</f>
        <v>0.1355172</v>
      </c>
      <c r="S123" s="16">
        <f t="shared" ref="S123:S134" si="124">Q123/R123</f>
        <v>0.0602605652387918</v>
      </c>
      <c r="T123" s="3">
        <v>0.01</v>
      </c>
      <c r="U123" s="17">
        <f t="shared" ref="U123:U134" si="125">S123*T123</f>
        <v>0.000602605652387918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0.00609260565238792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0.7</v>
      </c>
      <c r="AX123" s="1">
        <f t="shared" ref="AX123:AX134" si="132">AW123*10000*AV123*0.67*AU123*AT123</f>
        <v>387.231190737703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8.45935483870968</v>
      </c>
      <c r="E124" s="12">
        <f t="shared" ref="E124:E135" si="133">D123</f>
        <v>9.85</v>
      </c>
      <c r="F124" s="9" t="s">
        <v>109</v>
      </c>
      <c r="G124" s="6">
        <v>2</v>
      </c>
      <c r="H124" s="11">
        <f t="shared" si="116"/>
        <v>8.45935483870968</v>
      </c>
      <c r="I124" s="11">
        <f t="shared" si="117"/>
        <v>281.60935483871</v>
      </c>
      <c r="J124" s="11">
        <f t="shared" si="118"/>
        <v>0.0508446994820143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1.01103098818624</v>
      </c>
      <c r="P124" s="11">
        <f t="shared" si="121"/>
        <v>0.0514055667613331</v>
      </c>
      <c r="Q124" s="15">
        <f t="shared" si="122"/>
        <v>0.0133654473579466</v>
      </c>
      <c r="R124" s="11">
        <f t="shared" si="123"/>
        <v>0.1355172</v>
      </c>
      <c r="S124" s="16">
        <f t="shared" si="124"/>
        <v>0.0986254686338459</v>
      </c>
      <c r="T124" s="3">
        <v>0.01</v>
      </c>
      <c r="U124" s="17">
        <f t="shared" si="125"/>
        <v>0.000986254686338459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0.00647625468633846</v>
      </c>
      <c r="AU124" s="24">
        <f t="shared" si="129"/>
        <v>52.122</v>
      </c>
      <c r="AV124" s="1">
        <f t="shared" si="130"/>
        <v>0.26</v>
      </c>
      <c r="AW124" s="2">
        <f t="shared" si="131"/>
        <v>0.7</v>
      </c>
      <c r="AX124" s="1">
        <f t="shared" si="132"/>
        <v>411.61498984077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11.9780344827586</v>
      </c>
      <c r="E125" s="12">
        <f t="shared" si="133"/>
        <v>8.45935483870968</v>
      </c>
      <c r="F125" s="9" t="s">
        <v>109</v>
      </c>
      <c r="G125" s="6">
        <v>3</v>
      </c>
      <c r="H125" s="11">
        <f t="shared" si="116"/>
        <v>11.9780344827586</v>
      </c>
      <c r="I125" s="11">
        <f t="shared" si="117"/>
        <v>285.128034482759</v>
      </c>
      <c r="J125" s="11">
        <f t="shared" si="118"/>
        <v>0.0779028064629546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1.4808454214249</v>
      </c>
      <c r="P125" s="11">
        <f t="shared" si="121"/>
        <v>0.115362014266817</v>
      </c>
      <c r="Q125" s="15">
        <f t="shared" si="122"/>
        <v>0.0299941237093723</v>
      </c>
      <c r="R125" s="11">
        <f t="shared" si="123"/>
        <v>0.1355172</v>
      </c>
      <c r="S125" s="16">
        <f t="shared" si="124"/>
        <v>0.221330751442417</v>
      </c>
      <c r="T125" s="3">
        <v>0.01</v>
      </c>
      <c r="U125" s="17">
        <f t="shared" si="125"/>
        <v>0.00221330751442417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0.00770330751442417</v>
      </c>
      <c r="AU125" s="24">
        <f t="shared" si="129"/>
        <v>52.122</v>
      </c>
      <c r="AV125" s="1">
        <f t="shared" si="130"/>
        <v>0.26</v>
      </c>
      <c r="AW125" s="2">
        <f t="shared" si="131"/>
        <v>0.7</v>
      </c>
      <c r="AX125" s="1">
        <f t="shared" si="132"/>
        <v>489.603481928956</v>
      </c>
    </row>
    <row r="126" s="1" customFormat="1" spans="1:50">
      <c r="A126" s="6"/>
      <c r="B126" s="6"/>
      <c r="C126" s="9">
        <v>3</v>
      </c>
      <c r="D126" s="10">
        <v>14.6228064516129</v>
      </c>
      <c r="E126" s="12">
        <f t="shared" si="133"/>
        <v>11.9780344827586</v>
      </c>
      <c r="F126" s="9" t="s">
        <v>109</v>
      </c>
      <c r="G126" s="6">
        <v>4</v>
      </c>
      <c r="H126" s="11">
        <f t="shared" si="116"/>
        <v>14.6228064516129</v>
      </c>
      <c r="I126" s="11">
        <f t="shared" si="117"/>
        <v>287.772806451613</v>
      </c>
      <c r="J126" s="11">
        <f t="shared" si="118"/>
        <v>0.106623755760892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1.88670340715809</v>
      </c>
      <c r="P126" s="11">
        <f t="shared" si="121"/>
        <v>0.201167403278067</v>
      </c>
      <c r="Q126" s="15">
        <f t="shared" si="122"/>
        <v>0.0523035248522973</v>
      </c>
      <c r="R126" s="11">
        <f t="shared" si="123"/>
        <v>0.1355172</v>
      </c>
      <c r="S126" s="16">
        <f t="shared" si="124"/>
        <v>0.385954881389944</v>
      </c>
      <c r="T126" s="3">
        <v>0.01</v>
      </c>
      <c r="U126" s="17">
        <f t="shared" si="125"/>
        <v>0.00385954881389944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0.0118495488138994</v>
      </c>
      <c r="AU126" s="24">
        <f t="shared" si="129"/>
        <v>52.122</v>
      </c>
      <c r="AV126" s="1">
        <f t="shared" si="130"/>
        <v>0.26</v>
      </c>
      <c r="AW126" s="2">
        <f t="shared" si="131"/>
        <v>0.7</v>
      </c>
      <c r="AX126" s="1">
        <f t="shared" si="132"/>
        <v>753.128490289274</v>
      </c>
    </row>
    <row r="127" s="1" customFormat="1" spans="1:50">
      <c r="A127" s="6"/>
      <c r="B127" s="6"/>
      <c r="C127" s="9">
        <v>4</v>
      </c>
      <c r="D127" s="10">
        <v>17.5551333333333</v>
      </c>
      <c r="E127" s="12">
        <f t="shared" si="133"/>
        <v>14.6228064516129</v>
      </c>
      <c r="F127" s="9" t="s">
        <v>109</v>
      </c>
      <c r="G127" s="6">
        <v>5</v>
      </c>
      <c r="H127" s="11">
        <f t="shared" si="116"/>
        <v>17.5551333333333</v>
      </c>
      <c r="I127" s="11">
        <f t="shared" si="117"/>
        <v>290.705133333333</v>
      </c>
      <c r="J127" s="11">
        <f t="shared" si="118"/>
        <v>0.149994407536361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1.60125920368602</v>
      </c>
      <c r="O127" s="11">
        <f t="shared" si="134"/>
        <v>0.605496800194001</v>
      </c>
      <c r="P127" s="11">
        <f t="shared" si="121"/>
        <v>0.0908211338102612</v>
      </c>
      <c r="Q127" s="15">
        <f t="shared" si="122"/>
        <v>0.0236134947906679</v>
      </c>
      <c r="R127" s="11">
        <f t="shared" si="123"/>
        <v>0.1355172</v>
      </c>
      <c r="S127" s="16">
        <f t="shared" si="124"/>
        <v>0.174247215782704</v>
      </c>
      <c r="T127" s="3">
        <v>0.01</v>
      </c>
      <c r="U127" s="17">
        <f t="shared" si="125"/>
        <v>0.00174247215782704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0.011692472157827</v>
      </c>
      <c r="AU127" s="24">
        <f t="shared" si="129"/>
        <v>52.122</v>
      </c>
      <c r="AV127" s="1">
        <f t="shared" si="130"/>
        <v>0.26</v>
      </c>
      <c r="AW127" s="2">
        <f t="shared" si="131"/>
        <v>0.7</v>
      </c>
      <c r="AX127" s="1">
        <f t="shared" si="132"/>
        <v>743.145080228233</v>
      </c>
    </row>
    <row r="128" s="1" customFormat="1" spans="1:50">
      <c r="A128" s="6"/>
      <c r="B128" s="6"/>
      <c r="C128" s="9">
        <v>5</v>
      </c>
      <c r="D128" s="10">
        <v>24.9184516129032</v>
      </c>
      <c r="E128" s="12">
        <f t="shared" si="133"/>
        <v>17.5551333333333</v>
      </c>
      <c r="F128" s="9" t="s">
        <v>111</v>
      </c>
      <c r="G128" s="6">
        <v>6</v>
      </c>
      <c r="H128" s="11">
        <f t="shared" si="116"/>
        <v>24.9184516129032</v>
      </c>
      <c r="I128" s="11">
        <f t="shared" si="117"/>
        <v>298.068451612903</v>
      </c>
      <c r="J128" s="11">
        <f t="shared" si="118"/>
        <v>0.343095125952203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1.03589566638374</v>
      </c>
      <c r="P128" s="11">
        <f t="shared" si="121"/>
        <v>0.35541075413127</v>
      </c>
      <c r="Q128" s="15">
        <f t="shared" si="122"/>
        <v>0.0924067960741302</v>
      </c>
      <c r="R128" s="11">
        <f t="shared" si="123"/>
        <v>0.1355172</v>
      </c>
      <c r="S128" s="16">
        <f t="shared" si="124"/>
        <v>0.6818824184246</v>
      </c>
      <c r="T128" s="3">
        <v>0.01</v>
      </c>
      <c r="U128" s="17">
        <f t="shared" si="125"/>
        <v>0.006818824184246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0.016768824184246</v>
      </c>
      <c r="AU128" s="24">
        <f t="shared" si="129"/>
        <v>52.122</v>
      </c>
      <c r="AV128" s="1">
        <f t="shared" si="130"/>
        <v>0.26</v>
      </c>
      <c r="AW128" s="2">
        <f t="shared" si="131"/>
        <v>0.7</v>
      </c>
      <c r="AX128" s="1">
        <f t="shared" si="132"/>
        <v>1065.78566324767</v>
      </c>
    </row>
    <row r="129" s="1" customFormat="1" spans="1:50">
      <c r="A129" s="6"/>
      <c r="B129" s="6"/>
      <c r="C129" s="9">
        <v>6</v>
      </c>
      <c r="D129" s="10">
        <v>27.6388</v>
      </c>
      <c r="E129" s="12">
        <f t="shared" si="133"/>
        <v>24.9184516129032</v>
      </c>
      <c r="F129" s="9" t="s">
        <v>109</v>
      </c>
      <c r="G129" s="6">
        <v>7</v>
      </c>
      <c r="H129" s="11">
        <f t="shared" si="116"/>
        <v>27.6388</v>
      </c>
      <c r="I129" s="11">
        <f t="shared" si="117"/>
        <v>300.7888</v>
      </c>
      <c r="J129" s="11">
        <f t="shared" si="118"/>
        <v>0.461020818849473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1.20170491225247</v>
      </c>
      <c r="P129" s="11">
        <f t="shared" si="121"/>
        <v>0.554010982662068</v>
      </c>
      <c r="Q129" s="15">
        <f t="shared" si="122"/>
        <v>0.144042855492138</v>
      </c>
      <c r="R129" s="11">
        <f t="shared" si="123"/>
        <v>0.1355172</v>
      </c>
      <c r="S129" s="16">
        <f t="shared" si="124"/>
        <v>1.06291198085658</v>
      </c>
      <c r="T129" s="3">
        <v>0.01</v>
      </c>
      <c r="U129" s="17">
        <f t="shared" si="125"/>
        <v>0.0106291198085658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0.0230791198085658</v>
      </c>
      <c r="AU129" s="24">
        <f t="shared" si="129"/>
        <v>52.122</v>
      </c>
      <c r="AV129" s="1">
        <f t="shared" si="130"/>
        <v>0.26</v>
      </c>
      <c r="AW129" s="2">
        <f t="shared" si="131"/>
        <v>0.7</v>
      </c>
      <c r="AX129" s="1">
        <f t="shared" si="132"/>
        <v>1466.85269891813</v>
      </c>
    </row>
    <row r="130" s="1" customFormat="1" spans="1:50">
      <c r="A130" s="6"/>
      <c r="B130" s="6"/>
      <c r="C130" s="9">
        <v>7</v>
      </c>
      <c r="D130" s="10">
        <v>29.1993548387097</v>
      </c>
      <c r="E130" s="12">
        <f t="shared" si="133"/>
        <v>27.6388</v>
      </c>
      <c r="F130" s="9" t="s">
        <v>109</v>
      </c>
      <c r="G130" s="6">
        <v>8</v>
      </c>
      <c r="H130" s="11">
        <f t="shared" si="116"/>
        <v>29.1993548387097</v>
      </c>
      <c r="I130" s="11">
        <f t="shared" si="117"/>
        <v>302.34935483871</v>
      </c>
      <c r="J130" s="11">
        <f t="shared" si="118"/>
        <v>0.544856827326014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1.1689139295904</v>
      </c>
      <c r="P130" s="11">
        <f t="shared" si="121"/>
        <v>0.636890735093811</v>
      </c>
      <c r="Q130" s="15">
        <f t="shared" si="122"/>
        <v>0.165591591124391</v>
      </c>
      <c r="R130" s="11">
        <f t="shared" si="123"/>
        <v>0.1355172</v>
      </c>
      <c r="S130" s="16">
        <f t="shared" si="124"/>
        <v>1.22192305570356</v>
      </c>
      <c r="T130" s="3">
        <v>0.01</v>
      </c>
      <c r="U130" s="17">
        <f t="shared" si="125"/>
        <v>0.0122192305570356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0.0246692305570356</v>
      </c>
      <c r="AU130" s="24">
        <f t="shared" si="129"/>
        <v>52.122</v>
      </c>
      <c r="AV130" s="1">
        <f t="shared" si="130"/>
        <v>0.26</v>
      </c>
      <c r="AW130" s="2">
        <f t="shared" si="131"/>
        <v>0.7</v>
      </c>
      <c r="AX130" s="1">
        <f t="shared" si="132"/>
        <v>1567.91626903339</v>
      </c>
    </row>
    <row r="131" s="1" customFormat="1" spans="1:50">
      <c r="A131" s="6"/>
      <c r="B131" s="6"/>
      <c r="C131" s="9">
        <v>8</v>
      </c>
      <c r="D131" s="10">
        <v>29.5567096774194</v>
      </c>
      <c r="E131" s="12">
        <f t="shared" si="133"/>
        <v>29.1993548387097</v>
      </c>
      <c r="F131" s="9" t="s">
        <v>109</v>
      </c>
      <c r="G131" s="6">
        <v>9</v>
      </c>
      <c r="H131" s="11">
        <f t="shared" si="116"/>
        <v>29.5567096774194</v>
      </c>
      <c r="I131" s="11">
        <f t="shared" si="117"/>
        <v>302.706709677419</v>
      </c>
      <c r="J131" s="11">
        <f t="shared" si="118"/>
        <v>0.565969747177447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1.05324319449659</v>
      </c>
      <c r="P131" s="11">
        <f t="shared" si="121"/>
        <v>0.596103784505602</v>
      </c>
      <c r="Q131" s="15">
        <f t="shared" si="122"/>
        <v>0.154986983971456</v>
      </c>
      <c r="R131" s="11">
        <f t="shared" si="123"/>
        <v>0.1355172</v>
      </c>
      <c r="S131" s="16">
        <f t="shared" si="124"/>
        <v>1.1436702054902</v>
      </c>
      <c r="T131" s="3">
        <v>0.01</v>
      </c>
      <c r="U131" s="17">
        <f t="shared" si="125"/>
        <v>0.011436702054902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0.021386702054902</v>
      </c>
      <c r="AU131" s="24">
        <f t="shared" si="129"/>
        <v>52.122</v>
      </c>
      <c r="AV131" s="1">
        <f t="shared" si="130"/>
        <v>0.26</v>
      </c>
      <c r="AW131" s="2">
        <f t="shared" si="131"/>
        <v>0.7</v>
      </c>
      <c r="AX131" s="1">
        <f t="shared" si="132"/>
        <v>1359.28674448613</v>
      </c>
    </row>
    <row r="132" s="1" customFormat="1" spans="1:50">
      <c r="A132" s="6"/>
      <c r="B132" s="6"/>
      <c r="C132" s="9">
        <v>9</v>
      </c>
      <c r="D132" s="10">
        <v>23.5691</v>
      </c>
      <c r="E132" s="12">
        <f t="shared" si="133"/>
        <v>29.5567096774194</v>
      </c>
      <c r="F132" s="9" t="s">
        <v>109</v>
      </c>
      <c r="G132" s="6">
        <v>10</v>
      </c>
      <c r="H132" s="11">
        <f t="shared" si="116"/>
        <v>23.5691</v>
      </c>
      <c r="I132" s="11">
        <f t="shared" si="117"/>
        <v>296.7191</v>
      </c>
      <c r="J132" s="11">
        <f t="shared" si="118"/>
        <v>0.295732533591085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0.978359409990989</v>
      </c>
      <c r="P132" s="11">
        <f t="shared" si="121"/>
        <v>0.289332707079314</v>
      </c>
      <c r="Q132" s="15">
        <f t="shared" si="122"/>
        <v>0.0752265038406217</v>
      </c>
      <c r="R132" s="11">
        <f t="shared" si="123"/>
        <v>0.1355172</v>
      </c>
      <c r="S132" s="16">
        <f t="shared" si="124"/>
        <v>0.555106686388309</v>
      </c>
      <c r="T132" s="3">
        <v>0.01</v>
      </c>
      <c r="U132" s="17">
        <f t="shared" si="125"/>
        <v>0.00555106686388309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0.0155010668638831</v>
      </c>
      <c r="AU132" s="24">
        <f t="shared" si="129"/>
        <v>52.122</v>
      </c>
      <c r="AV132" s="1">
        <f t="shared" si="130"/>
        <v>0.26</v>
      </c>
      <c r="AW132" s="2">
        <f t="shared" si="131"/>
        <v>0.7</v>
      </c>
      <c r="AX132" s="1">
        <f t="shared" si="132"/>
        <v>985.210092672516</v>
      </c>
    </row>
    <row r="133" s="1" customFormat="1" spans="1:50">
      <c r="A133" s="6"/>
      <c r="B133" s="6"/>
      <c r="C133" s="9">
        <v>10</v>
      </c>
      <c r="D133" s="10">
        <v>19.395064516129</v>
      </c>
      <c r="E133" s="12">
        <f t="shared" si="133"/>
        <v>23.5691</v>
      </c>
      <c r="F133" s="9" t="s">
        <v>109</v>
      </c>
      <c r="G133" s="6">
        <v>11</v>
      </c>
      <c r="H133" s="11">
        <f t="shared" si="116"/>
        <v>19.395064516129</v>
      </c>
      <c r="I133" s="11">
        <f t="shared" si="117"/>
        <v>292.545064516129</v>
      </c>
      <c r="J133" s="11">
        <f t="shared" si="118"/>
        <v>0.18516606239487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0.654575367766091</v>
      </c>
      <c r="O133" s="11">
        <f t="shared" si="134"/>
        <v>0.555671335145584</v>
      </c>
      <c r="P133" s="11">
        <f t="shared" si="121"/>
        <v>0.102891473114608</v>
      </c>
      <c r="Q133" s="15">
        <f t="shared" si="122"/>
        <v>0.026751783009798</v>
      </c>
      <c r="R133" s="11">
        <f t="shared" si="123"/>
        <v>0.1355172</v>
      </c>
      <c r="S133" s="16">
        <f t="shared" si="124"/>
        <v>0.197405074852476</v>
      </c>
      <c r="T133" s="3">
        <v>0.01</v>
      </c>
      <c r="U133" s="17">
        <f t="shared" si="125"/>
        <v>0.00197405074852476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0.00942405074852477</v>
      </c>
      <c r="AU133" s="24">
        <f t="shared" si="129"/>
        <v>52.122</v>
      </c>
      <c r="AV133" s="1">
        <f t="shared" si="130"/>
        <v>0.26</v>
      </c>
      <c r="AW133" s="2">
        <f t="shared" si="131"/>
        <v>0.7</v>
      </c>
      <c r="AX133" s="1">
        <f t="shared" si="132"/>
        <v>598.969734975953</v>
      </c>
    </row>
    <row r="134" s="1" customFormat="1" spans="1:51">
      <c r="A134" s="6"/>
      <c r="B134" s="6"/>
      <c r="C134" s="9">
        <v>11</v>
      </c>
      <c r="D134" s="10">
        <v>15.8374333333333</v>
      </c>
      <c r="E134" s="12">
        <f t="shared" si="133"/>
        <v>19.395064516129</v>
      </c>
      <c r="F134" s="9" t="s">
        <v>111</v>
      </c>
      <c r="G134" s="6">
        <v>12</v>
      </c>
      <c r="H134" s="11">
        <f t="shared" si="116"/>
        <v>15.8374333333333</v>
      </c>
      <c r="I134" s="11">
        <f t="shared" si="117"/>
        <v>288.987433333333</v>
      </c>
      <c r="J134" s="11">
        <f t="shared" si="118"/>
        <v>0.122917853329255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0.973999862030976</v>
      </c>
      <c r="P134" s="11">
        <f t="shared" si="121"/>
        <v>0.119721972183838</v>
      </c>
      <c r="Q134" s="15">
        <f t="shared" si="122"/>
        <v>0.0311277127677978</v>
      </c>
      <c r="R134" s="11">
        <f t="shared" si="123"/>
        <v>0.1355172</v>
      </c>
      <c r="S134" s="16">
        <f t="shared" si="124"/>
        <v>0.229695660534588</v>
      </c>
      <c r="T134" s="3">
        <v>0.01</v>
      </c>
      <c r="U134" s="17">
        <f t="shared" si="125"/>
        <v>0.00229695660534588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0.00974695660534588</v>
      </c>
      <c r="AU134" s="24">
        <f t="shared" si="129"/>
        <v>52.122</v>
      </c>
      <c r="AV134" s="1">
        <f t="shared" si="130"/>
        <v>0.26</v>
      </c>
      <c r="AW134" s="2">
        <f t="shared" si="131"/>
        <v>0.7</v>
      </c>
      <c r="AX134" s="1">
        <f t="shared" si="132"/>
        <v>619.492845540972</v>
      </c>
      <c r="AY134" s="1">
        <f>SUM(AX123:AX134)</f>
        <v>10448.2372818997</v>
      </c>
    </row>
    <row r="135" s="1" customFormat="1" spans="1:46">
      <c r="A135" s="6"/>
      <c r="B135" s="6"/>
      <c r="C135" s="9">
        <v>12</v>
      </c>
      <c r="D135" s="10">
        <v>8.07283870967742</v>
      </c>
      <c r="E135" s="12">
        <f t="shared" si="133"/>
        <v>15.8374333333333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9.85</v>
      </c>
      <c r="E139" s="9"/>
      <c r="F139" s="9"/>
      <c r="G139" s="6">
        <v>1</v>
      </c>
      <c r="H139" s="11">
        <f t="shared" ref="H139:H150" si="135">E140</f>
        <v>9.85</v>
      </c>
      <c r="I139" s="11">
        <f t="shared" ref="I139:I150" si="136">H139+273.15</f>
        <v>283</v>
      </c>
      <c r="J139" s="11">
        <f t="shared" ref="J139:J150" si="137">EXP(($C$18*(I139-$C$16))/($C$19*I139*$C$16))</f>
        <v>0.0602605652387918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0.017156182923484</v>
      </c>
      <c r="Q139" s="15">
        <f t="shared" ref="Q139:Q150" si="141">P139*$B$125</f>
        <v>0.00446060756010585</v>
      </c>
      <c r="R139" s="11">
        <f t="shared" ref="R139:R150" si="142">L139*$B$125</f>
        <v>0.074022</v>
      </c>
      <c r="S139" s="16">
        <f t="shared" ref="S139:S150" si="143">Q139/R139</f>
        <v>0.0602605652387918</v>
      </c>
      <c r="T139" s="3">
        <v>0.01</v>
      </c>
      <c r="U139" s="17">
        <f t="shared" ref="U139:U150" si="144">S139*T139</f>
        <v>0.000602605652387918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0.00609260565238792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8.45935483870968</v>
      </c>
      <c r="E140" s="12">
        <f t="shared" ref="E140:E151" si="154">D139</f>
        <v>9.85</v>
      </c>
      <c r="F140" s="9" t="s">
        <v>109</v>
      </c>
      <c r="G140" s="6">
        <v>2</v>
      </c>
      <c r="H140" s="11">
        <f t="shared" si="135"/>
        <v>8.45935483870968</v>
      </c>
      <c r="I140" s="11">
        <f t="shared" si="136"/>
        <v>281.60935483871</v>
      </c>
      <c r="J140" s="11">
        <f t="shared" si="137"/>
        <v>0.0508446994820143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0.552243817076516</v>
      </c>
      <c r="P140" s="11">
        <f t="shared" si="140"/>
        <v>0.0280786709200559</v>
      </c>
      <c r="Q140" s="15">
        <f t="shared" si="141"/>
        <v>0.00730045443921454</v>
      </c>
      <c r="R140" s="11">
        <f t="shared" si="142"/>
        <v>0.074022</v>
      </c>
      <c r="S140" s="16">
        <f t="shared" si="143"/>
        <v>0.0986254686338459</v>
      </c>
      <c r="T140" s="3">
        <v>0.01</v>
      </c>
      <c r="U140" s="17">
        <f t="shared" si="144"/>
        <v>0.000986254686338459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0.00647625468633846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11.9780344827586</v>
      </c>
      <c r="E141" s="12">
        <f t="shared" si="154"/>
        <v>8.45935483870968</v>
      </c>
      <c r="F141" s="9" t="s">
        <v>109</v>
      </c>
      <c r="G141" s="6">
        <v>3</v>
      </c>
      <c r="H141" s="11">
        <f t="shared" si="135"/>
        <v>11.9780344827586</v>
      </c>
      <c r="I141" s="11">
        <f t="shared" si="136"/>
        <v>285.128034482759</v>
      </c>
      <c r="J141" s="11">
        <f t="shared" si="137"/>
        <v>0.0779028064629546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0.80886514615646</v>
      </c>
      <c r="P141" s="11">
        <f t="shared" si="140"/>
        <v>0.0630128649356562</v>
      </c>
      <c r="Q141" s="15">
        <f t="shared" si="141"/>
        <v>0.0163833448832706</v>
      </c>
      <c r="R141" s="11">
        <f t="shared" si="142"/>
        <v>0.074022</v>
      </c>
      <c r="S141" s="16">
        <f t="shared" si="143"/>
        <v>0.221330751442417</v>
      </c>
      <c r="T141" s="3">
        <v>0.01</v>
      </c>
      <c r="U141" s="17">
        <f t="shared" si="144"/>
        <v>0.00221330751442417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0.00770330751442417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14.6228064516129</v>
      </c>
      <c r="E142" s="12">
        <f t="shared" si="154"/>
        <v>11.9780344827586</v>
      </c>
      <c r="F142" s="9" t="s">
        <v>109</v>
      </c>
      <c r="G142" s="6">
        <v>4</v>
      </c>
      <c r="H142" s="11">
        <f t="shared" si="135"/>
        <v>14.6228064516129</v>
      </c>
      <c r="I142" s="11">
        <f t="shared" si="136"/>
        <v>287.772806451613</v>
      </c>
      <c r="J142" s="11">
        <f t="shared" si="137"/>
        <v>0.106623755760892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1.0305522812208</v>
      </c>
      <c r="P142" s="11">
        <f t="shared" si="140"/>
        <v>0.109881354731717</v>
      </c>
      <c r="Q142" s="15">
        <f t="shared" si="141"/>
        <v>0.0285691522302464</v>
      </c>
      <c r="R142" s="11">
        <f t="shared" si="142"/>
        <v>0.074022</v>
      </c>
      <c r="S142" s="16">
        <f t="shared" si="143"/>
        <v>0.385954881389944</v>
      </c>
      <c r="T142" s="3">
        <v>0.01</v>
      </c>
      <c r="U142" s="17">
        <f t="shared" si="144"/>
        <v>0.00385954881389944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0.0138095488138994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17.5551333333333</v>
      </c>
      <c r="E143" s="12">
        <f t="shared" si="154"/>
        <v>14.6228064516129</v>
      </c>
      <c r="F143" s="9" t="s">
        <v>109</v>
      </c>
      <c r="G143" s="6">
        <v>5</v>
      </c>
      <c r="H143" s="11">
        <f t="shared" si="135"/>
        <v>17.5551333333333</v>
      </c>
      <c r="I143" s="11">
        <f t="shared" si="136"/>
        <v>290.705133333333</v>
      </c>
      <c r="J143" s="11">
        <f t="shared" si="137"/>
        <v>0.149994407536361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0.874637380164632</v>
      </c>
      <c r="O143" s="11">
        <f t="shared" si="155"/>
        <v>0.330733546324454</v>
      </c>
      <c r="P143" s="11">
        <f t="shared" si="140"/>
        <v>0.049608182333336</v>
      </c>
      <c r="Q143" s="15">
        <f t="shared" si="141"/>
        <v>0.0128981274066674</v>
      </c>
      <c r="R143" s="11">
        <f t="shared" si="142"/>
        <v>0.074022</v>
      </c>
      <c r="S143" s="16">
        <f t="shared" si="143"/>
        <v>0.174247215782705</v>
      </c>
      <c r="T143" s="3">
        <v>0.01</v>
      </c>
      <c r="U143" s="17">
        <f t="shared" si="144"/>
        <v>0.00174247215782705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0.011692472157827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24.9184516129032</v>
      </c>
      <c r="E144" s="12">
        <f t="shared" si="154"/>
        <v>17.5551333333333</v>
      </c>
      <c r="F144" s="9" t="s">
        <v>111</v>
      </c>
      <c r="G144" s="6">
        <v>6</v>
      </c>
      <c r="H144" s="11">
        <f t="shared" si="135"/>
        <v>24.9184516129032</v>
      </c>
      <c r="I144" s="11">
        <f t="shared" si="136"/>
        <v>298.068451612903</v>
      </c>
      <c r="J144" s="11">
        <f t="shared" si="137"/>
        <v>0.343095125952203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0.565825363991118</v>
      </c>
      <c r="P144" s="11">
        <f t="shared" si="140"/>
        <v>0.194131924525484</v>
      </c>
      <c r="Q144" s="15">
        <f t="shared" si="141"/>
        <v>0.0504743003766258</v>
      </c>
      <c r="R144" s="11">
        <f t="shared" si="142"/>
        <v>0.074022</v>
      </c>
      <c r="S144" s="16">
        <f t="shared" si="143"/>
        <v>0.6818824184246</v>
      </c>
      <c r="T144" s="3">
        <v>0.01</v>
      </c>
      <c r="U144" s="17">
        <f t="shared" si="144"/>
        <v>0.006818824184246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0.016768824184246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27.6388</v>
      </c>
      <c r="E145" s="12">
        <f t="shared" si="154"/>
        <v>24.9184516129032</v>
      </c>
      <c r="F145" s="9" t="s">
        <v>109</v>
      </c>
      <c r="G145" s="6">
        <v>7</v>
      </c>
      <c r="H145" s="11">
        <f t="shared" si="135"/>
        <v>27.6388</v>
      </c>
      <c r="I145" s="11">
        <f t="shared" si="136"/>
        <v>300.7888</v>
      </c>
      <c r="J145" s="11">
        <f t="shared" si="137"/>
        <v>0.461020818849473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0.656393439465635</v>
      </c>
      <c r="P145" s="11">
        <f t="shared" si="140"/>
        <v>0.302611040949869</v>
      </c>
      <c r="Q145" s="15">
        <f t="shared" si="141"/>
        <v>0.078678870646966</v>
      </c>
      <c r="R145" s="11">
        <f t="shared" si="142"/>
        <v>0.074022</v>
      </c>
      <c r="S145" s="16">
        <f t="shared" si="143"/>
        <v>1.06291198085658</v>
      </c>
      <c r="T145" s="3">
        <v>0.01</v>
      </c>
      <c r="U145" s="17">
        <f t="shared" si="144"/>
        <v>0.0106291198085658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0.0255291198085658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29.1993548387097</v>
      </c>
      <c r="E146" s="12">
        <f t="shared" si="154"/>
        <v>27.6388</v>
      </c>
      <c r="F146" s="9" t="s">
        <v>109</v>
      </c>
      <c r="G146" s="6">
        <v>8</v>
      </c>
      <c r="H146" s="11">
        <f t="shared" si="135"/>
        <v>29.1993548387097</v>
      </c>
      <c r="I146" s="11">
        <f t="shared" si="136"/>
        <v>302.34935483871</v>
      </c>
      <c r="J146" s="11">
        <f t="shared" si="137"/>
        <v>0.544856827326014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0.638482398515766</v>
      </c>
      <c r="P146" s="11">
        <f t="shared" si="140"/>
        <v>0.347881493958804</v>
      </c>
      <c r="Q146" s="15">
        <f t="shared" si="141"/>
        <v>0.0904491884292891</v>
      </c>
      <c r="R146" s="11">
        <f t="shared" si="142"/>
        <v>0.074022</v>
      </c>
      <c r="S146" s="16">
        <f t="shared" si="143"/>
        <v>1.22192305570356</v>
      </c>
      <c r="T146" s="3">
        <v>0.01</v>
      </c>
      <c r="U146" s="17">
        <f t="shared" si="144"/>
        <v>0.0122192305570356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0.0271192305570356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29.5567096774194</v>
      </c>
      <c r="E147" s="12">
        <f t="shared" si="154"/>
        <v>29.1993548387097</v>
      </c>
      <c r="F147" s="9" t="s">
        <v>109</v>
      </c>
      <c r="G147" s="6">
        <v>9</v>
      </c>
      <c r="H147" s="11">
        <f t="shared" si="135"/>
        <v>29.5567096774194</v>
      </c>
      <c r="I147" s="11">
        <f t="shared" si="136"/>
        <v>302.706709677419</v>
      </c>
      <c r="J147" s="11">
        <f t="shared" si="137"/>
        <v>0.565969747177447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0.575300904556961</v>
      </c>
      <c r="P147" s="11">
        <f t="shared" si="140"/>
        <v>0.32560290750306</v>
      </c>
      <c r="Q147" s="15">
        <f t="shared" si="141"/>
        <v>0.0846567559507955</v>
      </c>
      <c r="R147" s="11">
        <f t="shared" si="142"/>
        <v>0.074022</v>
      </c>
      <c r="S147" s="16">
        <f t="shared" si="143"/>
        <v>1.1436702054902</v>
      </c>
      <c r="T147" s="3">
        <v>0.01</v>
      </c>
      <c r="U147" s="17">
        <f t="shared" si="144"/>
        <v>0.011436702054902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0.021386702054902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23.5691</v>
      </c>
      <c r="E148" s="12">
        <f t="shared" si="154"/>
        <v>29.5567096774194</v>
      </c>
      <c r="F148" s="9" t="s">
        <v>109</v>
      </c>
      <c r="G148" s="6">
        <v>10</v>
      </c>
      <c r="H148" s="11">
        <f t="shared" si="135"/>
        <v>23.5691</v>
      </c>
      <c r="I148" s="11">
        <f t="shared" si="136"/>
        <v>296.7191</v>
      </c>
      <c r="J148" s="11">
        <f t="shared" si="137"/>
        <v>0.295732533591085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0.534397997053902</v>
      </c>
      <c r="P148" s="11">
        <f t="shared" si="140"/>
        <v>0.158038873614752</v>
      </c>
      <c r="Q148" s="15">
        <f t="shared" si="141"/>
        <v>0.0410901071398354</v>
      </c>
      <c r="R148" s="11">
        <f t="shared" si="142"/>
        <v>0.074022</v>
      </c>
      <c r="S148" s="16">
        <f t="shared" si="143"/>
        <v>0.555106686388309</v>
      </c>
      <c r="T148" s="3">
        <v>0.01</v>
      </c>
      <c r="U148" s="17">
        <f t="shared" si="144"/>
        <v>0.00555106686388309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0.0155010668638831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19.395064516129</v>
      </c>
      <c r="E149" s="12">
        <f t="shared" si="154"/>
        <v>23.5691</v>
      </c>
      <c r="F149" s="9" t="s">
        <v>109</v>
      </c>
      <c r="G149" s="6">
        <v>11</v>
      </c>
      <c r="H149" s="11">
        <f t="shared" si="135"/>
        <v>19.395064516129</v>
      </c>
      <c r="I149" s="11">
        <f t="shared" si="136"/>
        <v>292.545064516129</v>
      </c>
      <c r="J149" s="11">
        <f t="shared" si="137"/>
        <v>0.18516606239487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0.357541167267193</v>
      </c>
      <c r="O149" s="11">
        <f t="shared" si="155"/>
        <v>0.303517956171957</v>
      </c>
      <c r="P149" s="11">
        <f t="shared" si="140"/>
        <v>0.0562012248105</v>
      </c>
      <c r="Q149" s="15">
        <f t="shared" si="141"/>
        <v>0.01461231845073</v>
      </c>
      <c r="R149" s="11">
        <f t="shared" si="142"/>
        <v>0.074022</v>
      </c>
      <c r="S149" s="16">
        <f t="shared" si="143"/>
        <v>0.197405074852476</v>
      </c>
      <c r="T149" s="3">
        <v>0.01</v>
      </c>
      <c r="U149" s="17">
        <f t="shared" si="144"/>
        <v>0.00197405074852476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0.00746405074852476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15.8374333333333</v>
      </c>
      <c r="E150" s="12">
        <f t="shared" si="154"/>
        <v>19.395064516129</v>
      </c>
      <c r="F150" s="9" t="s">
        <v>111</v>
      </c>
      <c r="G150" s="6">
        <v>12</v>
      </c>
      <c r="H150" s="11">
        <f t="shared" si="135"/>
        <v>15.8374333333333</v>
      </c>
      <c r="I150" s="11">
        <f t="shared" si="136"/>
        <v>288.987433333333</v>
      </c>
      <c r="J150" s="11">
        <f t="shared" si="137"/>
        <v>0.122917853329255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0.532016731361457</v>
      </c>
      <c r="P150" s="11">
        <f t="shared" si="140"/>
        <v>0.0653943545541971</v>
      </c>
      <c r="Q150" s="15">
        <f t="shared" si="141"/>
        <v>0.0170025321840913</v>
      </c>
      <c r="R150" s="11">
        <f t="shared" si="142"/>
        <v>0.074022</v>
      </c>
      <c r="S150" s="16">
        <f t="shared" si="143"/>
        <v>0.229695660534588</v>
      </c>
      <c r="T150" s="3">
        <v>0.01</v>
      </c>
      <c r="U150" s="17">
        <f t="shared" si="144"/>
        <v>0.00229695660534588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0.00778695660534588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8.07283870967742</v>
      </c>
      <c r="E151" s="12">
        <f t="shared" si="154"/>
        <v>15.8374333333333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598.4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89.9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21.8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1776.4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1953.9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4399.64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6.8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118548898.504401</v>
      </c>
      <c r="J16" s="7" t="s">
        <v>35</v>
      </c>
      <c r="K16" s="7">
        <f>I16/(10000*1000)</f>
        <v>11.8548898504401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85573489.9420712</v>
      </c>
      <c r="J17" s="7" t="s">
        <v>35</v>
      </c>
      <c r="K17" s="7">
        <f>I17/(10000*1000)</f>
        <v>8.55734899420712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1268.01</v>
      </c>
      <c r="C29" s="9" t="s">
        <v>108</v>
      </c>
      <c r="D29" s="29">
        <v>2.2</v>
      </c>
      <c r="E29" s="9"/>
      <c r="F29" s="9"/>
      <c r="G29" s="6">
        <v>1</v>
      </c>
      <c r="H29" s="11">
        <f t="shared" ref="H29:H40" si="0">E30</f>
        <v>2.2</v>
      </c>
      <c r="I29" s="11">
        <f t="shared" ref="I29:I40" si="1">H29+273.15</f>
        <v>275.35</v>
      </c>
      <c r="J29" s="11">
        <f t="shared" ref="J29:J40" si="2">EXP(($C$18*(I29-$C$16))/($C$19*I29*$C$16))</f>
        <v>0.0231684822826173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0.0244815560159846</v>
      </c>
      <c r="Q29" s="15">
        <f t="shared" ref="Q29:Q40" si="6">P29*$B$31</f>
        <v>0.0058755734438363</v>
      </c>
      <c r="R29" s="11">
        <f t="shared" ref="R29:R40" si="7">L29*$B$31</f>
        <v>0.253602</v>
      </c>
      <c r="S29" s="16">
        <f t="shared" ref="S29:S40" si="8">Q29/R29</f>
        <v>0.0231684822826173</v>
      </c>
      <c r="T29" s="3">
        <v>0.01</v>
      </c>
      <c r="U29" s="17">
        <f t="shared" ref="U29:U40" si="9">S29*T29</f>
        <v>0.000231684822826173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0.0221316848228262</v>
      </c>
      <c r="AR29" s="24">
        <f t="shared" ref="AR29:AR40" si="15">$B$29/12</f>
        <v>105.6675</v>
      </c>
      <c r="AS29" s="1">
        <f t="shared" ref="AS29:AS40" si="16">$B$31</f>
        <v>0.24</v>
      </c>
      <c r="AT29" s="2">
        <f>$E$4/12</f>
        <v>7.49166666666667</v>
      </c>
      <c r="AU29" s="1">
        <f t="shared" ref="AU29:AU40" si="17">AT29*10000*AS29*0.67*AR29*AQ29</f>
        <v>28172.1764231522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1.11532258064516</v>
      </c>
      <c r="E30" s="12">
        <f t="shared" ref="E30:E41" si="18">D29</f>
        <v>2.2</v>
      </c>
      <c r="F30" s="9" t="s">
        <v>109</v>
      </c>
      <c r="G30" s="6">
        <v>2</v>
      </c>
      <c r="H30" s="11">
        <f t="shared" si="0"/>
        <v>1.11532258064516</v>
      </c>
      <c r="I30" s="11">
        <f t="shared" si="1"/>
        <v>274.265322580645</v>
      </c>
      <c r="J30" s="11">
        <f t="shared" si="2"/>
        <v>0.0201447459005402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2.08886844398402</v>
      </c>
      <c r="P30" s="11">
        <f t="shared" si="5"/>
        <v>0.0420797240237148</v>
      </c>
      <c r="Q30" s="15">
        <f t="shared" si="6"/>
        <v>0.0100991337656915</v>
      </c>
      <c r="R30" s="11">
        <f t="shared" si="7"/>
        <v>0.253602</v>
      </c>
      <c r="S30" s="16">
        <f t="shared" si="8"/>
        <v>0.0398227686125959</v>
      </c>
      <c r="T30" s="3">
        <v>0.01</v>
      </c>
      <c r="U30" s="17">
        <f t="shared" si="9"/>
        <v>0.000398227686125959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0.022298227686126</v>
      </c>
      <c r="AR30" s="24">
        <f t="shared" si="15"/>
        <v>105.6675</v>
      </c>
      <c r="AS30" s="1">
        <f t="shared" si="16"/>
        <v>0.24</v>
      </c>
      <c r="AT30" s="2">
        <f>$E$4/12</f>
        <v>7.49166666666667</v>
      </c>
      <c r="AU30" s="1">
        <f t="shared" si="17"/>
        <v>28384.1745138741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4.45758620689655</v>
      </c>
      <c r="E31" s="12">
        <f t="shared" si="18"/>
        <v>1.11532258064516</v>
      </c>
      <c r="F31" s="9" t="s">
        <v>109</v>
      </c>
      <c r="G31" s="6">
        <v>3</v>
      </c>
      <c r="H31" s="11">
        <f t="shared" si="0"/>
        <v>4.45758620689655</v>
      </c>
      <c r="I31" s="11">
        <f t="shared" si="1"/>
        <v>277.607586206897</v>
      </c>
      <c r="J31" s="11">
        <f t="shared" si="2"/>
        <v>0.0308878502810459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3.1034637199603</v>
      </c>
      <c r="P31" s="11">
        <f t="shared" si="5"/>
        <v>0.0958593227347914</v>
      </c>
      <c r="Q31" s="15">
        <f t="shared" si="6"/>
        <v>0.0230062374563499</v>
      </c>
      <c r="R31" s="11">
        <f t="shared" si="7"/>
        <v>0.253602</v>
      </c>
      <c r="S31" s="16">
        <f t="shared" si="8"/>
        <v>0.0907178865164704</v>
      </c>
      <c r="T31" s="3">
        <v>0.01</v>
      </c>
      <c r="U31" s="17">
        <f t="shared" si="9"/>
        <v>0.000907178865164704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0.0228071788651647</v>
      </c>
      <c r="AR31" s="24">
        <f t="shared" si="15"/>
        <v>105.6675</v>
      </c>
      <c r="AS31" s="1">
        <f t="shared" si="16"/>
        <v>0.24</v>
      </c>
      <c r="AT31" s="2">
        <f>$E$4/12</f>
        <v>7.49166666666667</v>
      </c>
      <c r="AU31" s="1">
        <f t="shared" si="17"/>
        <v>29032.0358277069</v>
      </c>
    </row>
    <row r="32" s="1" customFormat="1" spans="1:47">
      <c r="A32" s="6"/>
      <c r="B32" s="6"/>
      <c r="C32" s="9">
        <v>3</v>
      </c>
      <c r="D32" s="10">
        <v>9.92038709677419</v>
      </c>
      <c r="E32" s="12">
        <f t="shared" si="18"/>
        <v>4.45758620689655</v>
      </c>
      <c r="F32" s="9" t="s">
        <v>109</v>
      </c>
      <c r="G32" s="6">
        <v>4</v>
      </c>
      <c r="H32" s="11">
        <f t="shared" si="0"/>
        <v>9.92038709677419</v>
      </c>
      <c r="I32" s="11">
        <f t="shared" si="1"/>
        <v>283.070387096774</v>
      </c>
      <c r="J32" s="11">
        <f t="shared" si="2"/>
        <v>0.0607783153449743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4.06427939722551</v>
      </c>
      <c r="P32" s="11">
        <f t="shared" si="5"/>
        <v>0.247020054854654</v>
      </c>
      <c r="Q32" s="15">
        <f t="shared" si="6"/>
        <v>0.059284813165117</v>
      </c>
      <c r="R32" s="11">
        <f t="shared" si="7"/>
        <v>0.253602</v>
      </c>
      <c r="S32" s="16">
        <f t="shared" si="8"/>
        <v>0.233771078954886</v>
      </c>
      <c r="T32" s="3">
        <v>0.01</v>
      </c>
      <c r="U32" s="17">
        <f t="shared" si="9"/>
        <v>0.00233771078954886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0.0317877107895489</v>
      </c>
      <c r="AR32" s="24">
        <f t="shared" si="15"/>
        <v>105.6675</v>
      </c>
      <c r="AS32" s="1">
        <f t="shared" si="16"/>
        <v>0.24</v>
      </c>
      <c r="AT32" s="2">
        <f>$E$4/12</f>
        <v>7.49166666666667</v>
      </c>
      <c r="AU32" s="1">
        <f t="shared" si="17"/>
        <v>40463.6611997871</v>
      </c>
    </row>
    <row r="33" s="1" customFormat="1" spans="1:47">
      <c r="A33" s="6"/>
      <c r="B33" s="6"/>
      <c r="C33" s="9">
        <v>4</v>
      </c>
      <c r="D33" s="10">
        <v>13.8884666666667</v>
      </c>
      <c r="E33" s="12">
        <f t="shared" si="18"/>
        <v>9.92038709677419</v>
      </c>
      <c r="F33" s="9" t="s">
        <v>109</v>
      </c>
      <c r="G33" s="6">
        <v>5</v>
      </c>
      <c r="H33" s="11">
        <f t="shared" si="0"/>
        <v>13.8884666666667</v>
      </c>
      <c r="I33" s="11">
        <f t="shared" si="1"/>
        <v>287.038466666667</v>
      </c>
      <c r="J33" s="11">
        <f t="shared" si="2"/>
        <v>0.0977824581213249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3.62639637525231</v>
      </c>
      <c r="O33" s="11">
        <f t="shared" si="19"/>
        <v>1.24753796711854</v>
      </c>
      <c r="P33" s="11">
        <f t="shared" si="5"/>
        <v>0.121987329024532</v>
      </c>
      <c r="Q33" s="15">
        <f t="shared" si="6"/>
        <v>0.0292769589658876</v>
      </c>
      <c r="R33" s="11">
        <f t="shared" si="7"/>
        <v>0.253602</v>
      </c>
      <c r="S33" s="16">
        <f t="shared" si="8"/>
        <v>0.115444511344105</v>
      </c>
      <c r="T33" s="3">
        <v>0.01</v>
      </c>
      <c r="U33" s="17">
        <f t="shared" si="9"/>
        <v>0.00115444511344105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0.030604445113441</v>
      </c>
      <c r="AR33" s="24">
        <f t="shared" si="15"/>
        <v>105.6675</v>
      </c>
      <c r="AS33" s="1">
        <f t="shared" si="16"/>
        <v>0.24</v>
      </c>
      <c r="AT33" s="2">
        <f>$E$4/12</f>
        <v>7.49166666666667</v>
      </c>
      <c r="AU33" s="1">
        <f t="shared" si="17"/>
        <v>38957.4419648019</v>
      </c>
    </row>
    <row r="34" s="1" customFormat="1" spans="1:47">
      <c r="A34" s="6"/>
      <c r="B34" s="6"/>
      <c r="C34" s="9">
        <v>5</v>
      </c>
      <c r="D34" s="10">
        <v>20.5343870967742</v>
      </c>
      <c r="E34" s="12">
        <f t="shared" si="18"/>
        <v>13.8884666666667</v>
      </c>
      <c r="F34" s="9" t="s">
        <v>111</v>
      </c>
      <c r="G34" s="6">
        <v>6</v>
      </c>
      <c r="H34" s="11">
        <f t="shared" si="0"/>
        <v>20.5343870967742</v>
      </c>
      <c r="I34" s="11">
        <f t="shared" si="1"/>
        <v>293.684387096774</v>
      </c>
      <c r="J34" s="11">
        <f t="shared" si="2"/>
        <v>0.210686588112563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2.18222563809401</v>
      </c>
      <c r="P34" s="11">
        <f t="shared" si="5"/>
        <v>0.459765674181788</v>
      </c>
      <c r="Q34" s="15">
        <f t="shared" si="6"/>
        <v>0.110343761803629</v>
      </c>
      <c r="R34" s="11">
        <f t="shared" si="7"/>
        <v>0.253602</v>
      </c>
      <c r="S34" s="16">
        <f t="shared" si="8"/>
        <v>0.435106039398858</v>
      </c>
      <c r="T34" s="3">
        <v>0.01</v>
      </c>
      <c r="U34" s="17">
        <f t="shared" si="9"/>
        <v>0.00435106039398858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0.0338010603939886</v>
      </c>
      <c r="AR34" s="24">
        <f t="shared" si="15"/>
        <v>105.6675</v>
      </c>
      <c r="AS34" s="1">
        <f t="shared" si="16"/>
        <v>0.24</v>
      </c>
      <c r="AT34" s="2">
        <f>$E$4/12</f>
        <v>7.49166666666667</v>
      </c>
      <c r="AU34" s="1">
        <f t="shared" si="17"/>
        <v>43026.5225775733</v>
      </c>
    </row>
    <row r="35" s="1" customFormat="1" spans="1:47">
      <c r="A35" s="6"/>
      <c r="B35" s="6"/>
      <c r="C35" s="9">
        <v>6</v>
      </c>
      <c r="D35" s="10">
        <v>25.0214666666667</v>
      </c>
      <c r="E35" s="12">
        <f t="shared" si="18"/>
        <v>20.5343870967742</v>
      </c>
      <c r="F35" s="9" t="s">
        <v>109</v>
      </c>
      <c r="G35" s="6">
        <v>7</v>
      </c>
      <c r="H35" s="11">
        <f t="shared" si="0"/>
        <v>25.0214666666667</v>
      </c>
      <c r="I35" s="11">
        <f t="shared" si="1"/>
        <v>298.171466666667</v>
      </c>
      <c r="J35" s="11">
        <f t="shared" si="2"/>
        <v>0.346989179416603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2.77913496391222</v>
      </c>
      <c r="P35" s="11">
        <f t="shared" si="5"/>
        <v>0.964329760615892</v>
      </c>
      <c r="Q35" s="15">
        <f t="shared" si="6"/>
        <v>0.231439142547814</v>
      </c>
      <c r="R35" s="11">
        <f t="shared" si="7"/>
        <v>0.253602</v>
      </c>
      <c r="S35" s="16">
        <f t="shared" si="8"/>
        <v>0.912607718187609</v>
      </c>
      <c r="T35" s="3">
        <v>0.01</v>
      </c>
      <c r="U35" s="17">
        <f t="shared" si="9"/>
        <v>0.00912607718187609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0.0440260771818761</v>
      </c>
      <c r="AR35" s="24">
        <f t="shared" si="15"/>
        <v>105.6675</v>
      </c>
      <c r="AS35" s="1">
        <f t="shared" si="16"/>
        <v>0.24</v>
      </c>
      <c r="AT35" s="2">
        <f>$E$4/12</f>
        <v>7.49166666666667</v>
      </c>
      <c r="AU35" s="1">
        <f t="shared" si="17"/>
        <v>56042.2951761854</v>
      </c>
    </row>
    <row r="36" s="1" customFormat="1" spans="1:47">
      <c r="A36" s="6"/>
      <c r="B36" s="6"/>
      <c r="C36" s="9">
        <v>7</v>
      </c>
      <c r="D36" s="10">
        <v>24.9883548387097</v>
      </c>
      <c r="E36" s="12">
        <f t="shared" si="18"/>
        <v>25.0214666666667</v>
      </c>
      <c r="F36" s="9" t="s">
        <v>109</v>
      </c>
      <c r="G36" s="6">
        <v>8</v>
      </c>
      <c r="H36" s="11">
        <f t="shared" si="0"/>
        <v>24.9883548387097</v>
      </c>
      <c r="I36" s="11">
        <f t="shared" si="1"/>
        <v>298.13835483871</v>
      </c>
      <c r="J36" s="11">
        <f t="shared" si="2"/>
        <v>0.345733023277678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2.87148020329633</v>
      </c>
      <c r="P36" s="11">
        <f t="shared" si="5"/>
        <v>0.992765531967642</v>
      </c>
      <c r="Q36" s="15">
        <f t="shared" si="6"/>
        <v>0.238263727672234</v>
      </c>
      <c r="R36" s="11">
        <f t="shared" si="7"/>
        <v>0.253602</v>
      </c>
      <c r="S36" s="16">
        <f t="shared" si="8"/>
        <v>0.939518330581912</v>
      </c>
      <c r="T36" s="3">
        <v>0.01</v>
      </c>
      <c r="U36" s="17">
        <f t="shared" si="9"/>
        <v>0.00939518330581912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0.0442951833058191</v>
      </c>
      <c r="AR36" s="24">
        <f t="shared" si="15"/>
        <v>105.6675</v>
      </c>
      <c r="AS36" s="1">
        <f t="shared" si="16"/>
        <v>0.24</v>
      </c>
      <c r="AT36" s="2">
        <f>$E$4/12</f>
        <v>7.49166666666667</v>
      </c>
      <c r="AU36" s="1">
        <f t="shared" si="17"/>
        <v>56384.8495393514</v>
      </c>
    </row>
    <row r="37" s="1" customFormat="1" spans="1:47">
      <c r="A37" s="6"/>
      <c r="B37" s="6"/>
      <c r="C37" s="9">
        <v>8</v>
      </c>
      <c r="D37" s="10">
        <v>26.6702580645161</v>
      </c>
      <c r="E37" s="12">
        <f t="shared" si="18"/>
        <v>24.9883548387097</v>
      </c>
      <c r="F37" s="9" t="s">
        <v>109</v>
      </c>
      <c r="G37" s="6">
        <v>9</v>
      </c>
      <c r="H37" s="11">
        <f t="shared" si="0"/>
        <v>26.6702580645161</v>
      </c>
      <c r="I37" s="11">
        <f t="shared" si="1"/>
        <v>299.820258064516</v>
      </c>
      <c r="J37" s="11">
        <f t="shared" si="2"/>
        <v>0.415246421356297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2.93538967132869</v>
      </c>
      <c r="P37" s="11">
        <f t="shared" si="5"/>
        <v>1.21891005630548</v>
      </c>
      <c r="Q37" s="15">
        <f t="shared" si="6"/>
        <v>0.292538413513314</v>
      </c>
      <c r="R37" s="11">
        <f t="shared" si="7"/>
        <v>0.253602</v>
      </c>
      <c r="S37" s="16">
        <f t="shared" si="8"/>
        <v>1.15353354276904</v>
      </c>
      <c r="T37" s="3">
        <v>0.01</v>
      </c>
      <c r="U37" s="17">
        <f t="shared" si="9"/>
        <v>0.0115353354276904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0.0409853354276904</v>
      </c>
      <c r="AR37" s="24">
        <f t="shared" si="15"/>
        <v>105.6675</v>
      </c>
      <c r="AS37" s="1">
        <f t="shared" si="16"/>
        <v>0.24</v>
      </c>
      <c r="AT37" s="2">
        <f>$E$4/12</f>
        <v>7.49166666666667</v>
      </c>
      <c r="AU37" s="1">
        <f t="shared" si="17"/>
        <v>52171.6312912646</v>
      </c>
    </row>
    <row r="38" s="1" customFormat="1" spans="1:47">
      <c r="A38" s="6"/>
      <c r="B38" s="6"/>
      <c r="C38" s="9">
        <v>9</v>
      </c>
      <c r="D38" s="10">
        <v>22.4051333333333</v>
      </c>
      <c r="E38" s="12">
        <f t="shared" si="18"/>
        <v>26.6702580645161</v>
      </c>
      <c r="F38" s="9" t="s">
        <v>109</v>
      </c>
      <c r="G38" s="6">
        <v>10</v>
      </c>
      <c r="H38" s="11">
        <f t="shared" si="0"/>
        <v>22.4051333333333</v>
      </c>
      <c r="I38" s="11">
        <f t="shared" si="1"/>
        <v>295.555133333333</v>
      </c>
      <c r="J38" s="11">
        <f t="shared" si="2"/>
        <v>0.259880725783968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2.77315461502321</v>
      </c>
      <c r="P38" s="11">
        <f t="shared" si="5"/>
        <v>0.720689434063394</v>
      </c>
      <c r="Q38" s="15">
        <f t="shared" si="6"/>
        <v>0.172965464175215</v>
      </c>
      <c r="R38" s="11">
        <f t="shared" si="7"/>
        <v>0.253602</v>
      </c>
      <c r="S38" s="16">
        <f t="shared" si="8"/>
        <v>0.682035095051358</v>
      </c>
      <c r="T38" s="3">
        <v>0.01</v>
      </c>
      <c r="U38" s="17">
        <f t="shared" si="9"/>
        <v>0.00682035095051358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0.0362703509505136</v>
      </c>
      <c r="AR38" s="24">
        <f t="shared" si="15"/>
        <v>105.6675</v>
      </c>
      <c r="AS38" s="1">
        <f t="shared" si="16"/>
        <v>0.24</v>
      </c>
      <c r="AT38" s="2">
        <f>$E$4/12</f>
        <v>7.49166666666667</v>
      </c>
      <c r="AU38" s="1">
        <f t="shared" si="17"/>
        <v>46169.7667433631</v>
      </c>
    </row>
    <row r="39" s="1" customFormat="1" spans="1:47">
      <c r="A39" s="6"/>
      <c r="B39" s="6"/>
      <c r="C39" s="9">
        <v>10</v>
      </c>
      <c r="D39" s="10">
        <v>14.4928709677419</v>
      </c>
      <c r="E39" s="12">
        <f t="shared" si="18"/>
        <v>22.4051333333333</v>
      </c>
      <c r="F39" s="9" t="s">
        <v>109</v>
      </c>
      <c r="G39" s="6">
        <v>11</v>
      </c>
      <c r="H39" s="11">
        <f t="shared" si="0"/>
        <v>14.4928709677419</v>
      </c>
      <c r="I39" s="11">
        <f t="shared" si="1"/>
        <v>287.642870967742</v>
      </c>
      <c r="J39" s="11">
        <f t="shared" si="2"/>
        <v>0.105006497170614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1.94984192191183</v>
      </c>
      <c r="O39" s="11">
        <f t="shared" si="19"/>
        <v>1.15929825904799</v>
      </c>
      <c r="P39" s="11">
        <f t="shared" si="5"/>
        <v>0.121733849358621</v>
      </c>
      <c r="Q39" s="15">
        <f t="shared" si="6"/>
        <v>0.0292161238460689</v>
      </c>
      <c r="R39" s="11">
        <f t="shared" si="7"/>
        <v>0.253602</v>
      </c>
      <c r="S39" s="16">
        <f t="shared" si="8"/>
        <v>0.115204627116777</v>
      </c>
      <c r="T39" s="3">
        <v>0.01</v>
      </c>
      <c r="U39" s="17">
        <f t="shared" si="9"/>
        <v>0.00115204627116777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0.0230520462711678</v>
      </c>
      <c r="AR39" s="24">
        <f t="shared" si="15"/>
        <v>105.6675</v>
      </c>
      <c r="AS39" s="1">
        <f t="shared" si="16"/>
        <v>0.24</v>
      </c>
      <c r="AT39" s="2">
        <f>$E$4/12</f>
        <v>7.49166666666667</v>
      </c>
      <c r="AU39" s="1">
        <f t="shared" si="17"/>
        <v>29343.7359001336</v>
      </c>
    </row>
    <row r="40" s="1" customFormat="1" spans="1:48">
      <c r="A40" s="6"/>
      <c r="B40" s="6"/>
      <c r="C40" s="9">
        <v>11</v>
      </c>
      <c r="D40" s="10">
        <v>8.785</v>
      </c>
      <c r="E40" s="12">
        <f t="shared" si="18"/>
        <v>14.4928709677419</v>
      </c>
      <c r="F40" s="9" t="s">
        <v>111</v>
      </c>
      <c r="G40" s="6">
        <v>12</v>
      </c>
      <c r="H40" s="11">
        <f t="shared" si="0"/>
        <v>8.785</v>
      </c>
      <c r="I40" s="11">
        <f t="shared" si="1"/>
        <v>281.935</v>
      </c>
      <c r="J40" s="11">
        <f t="shared" si="2"/>
        <v>0.0529163231068749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2.09423940968937</v>
      </c>
      <c r="P40" s="11">
        <f t="shared" si="5"/>
        <v>0.110819449266274</v>
      </c>
      <c r="Q40" s="15">
        <f t="shared" si="6"/>
        <v>0.0265966678239057</v>
      </c>
      <c r="R40" s="11">
        <f t="shared" si="7"/>
        <v>0.253602</v>
      </c>
      <c r="S40" s="16">
        <f t="shared" si="8"/>
        <v>0.104875623314902</v>
      </c>
      <c r="T40" s="3">
        <v>0.01</v>
      </c>
      <c r="U40" s="17">
        <f t="shared" si="9"/>
        <v>0.00104875623314902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0.022948756233149</v>
      </c>
      <c r="AR40" s="24">
        <f t="shared" si="15"/>
        <v>105.6675</v>
      </c>
      <c r="AS40" s="1">
        <f t="shared" si="16"/>
        <v>0.24</v>
      </c>
      <c r="AT40" s="2">
        <f>$E$4/12</f>
        <v>7.49166666666667</v>
      </c>
      <c r="AU40" s="1">
        <f t="shared" si="17"/>
        <v>29212.2544879811</v>
      </c>
      <c r="AV40" s="1">
        <f>SUM(AU29:AU40)</f>
        <v>477360.545645175</v>
      </c>
    </row>
    <row r="41" s="1" customFormat="1" spans="1:46">
      <c r="A41" s="6"/>
      <c r="B41" s="6"/>
      <c r="C41" s="9">
        <v>12</v>
      </c>
      <c r="D41" s="10">
        <v>0.256290322580645</v>
      </c>
      <c r="E41" s="12">
        <f t="shared" si="18"/>
        <v>8.785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29">
        <v>2.2</v>
      </c>
      <c r="E44" s="9"/>
      <c r="F44" s="9"/>
      <c r="G44" s="6">
        <v>1</v>
      </c>
      <c r="H44" s="11">
        <f t="shared" ref="H44:H55" si="20">E45</f>
        <v>2.2</v>
      </c>
      <c r="I44" s="11">
        <f t="shared" ref="I44:I55" si="21">H44+273.15</f>
        <v>275.35</v>
      </c>
      <c r="J44" s="11">
        <f t="shared" ref="J44:J55" si="22">EXP(($C$18*(I44-$C$16))/($C$19*I44*$C$16))</f>
        <v>0.0231684822826173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0.0148552446982428</v>
      </c>
      <c r="Q44" s="15">
        <f t="shared" ref="Q44:Q55" si="26">P44*$B$46</f>
        <v>0.0026739440456837</v>
      </c>
      <c r="R44" s="11">
        <f t="shared" ref="R44:R55" si="27">L44*$B$46</f>
        <v>0.115413</v>
      </c>
      <c r="S44" s="16">
        <f t="shared" ref="S44:S55" si="28">Q44/R44</f>
        <v>0.0231684822826172</v>
      </c>
      <c r="T44" s="3">
        <v>0.01</v>
      </c>
      <c r="U44" s="17">
        <f t="shared" ref="U44:U55" si="29">S44*T44</f>
        <v>0.000231684822826172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0.0193316848228262</v>
      </c>
      <c r="AR44" s="24">
        <f t="shared" ref="AR44:AR55" si="35">$B$44/12</f>
        <v>64.1183333333333</v>
      </c>
      <c r="AS44" s="1">
        <f t="shared" ref="AS44:AS55" si="36">$B$46</f>
        <v>0.18</v>
      </c>
      <c r="AT44" s="2">
        <f>$E$3/12</f>
        <v>49.8666666666667</v>
      </c>
      <c r="AU44" s="1">
        <f t="shared" ref="AU44:AU55" si="37">AT44*10000*AS44*0.67*AR44*AQ44</f>
        <v>74543.4652271565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1.11532258064516</v>
      </c>
      <c r="E45" s="12">
        <f t="shared" ref="E45:E56" si="38">D44</f>
        <v>2.2</v>
      </c>
      <c r="F45" s="9" t="s">
        <v>109</v>
      </c>
      <c r="G45" s="6">
        <v>2</v>
      </c>
      <c r="H45" s="11">
        <f t="shared" si="20"/>
        <v>1.11532258064516</v>
      </c>
      <c r="I45" s="11">
        <f t="shared" si="21"/>
        <v>274.265322580645</v>
      </c>
      <c r="J45" s="11">
        <f t="shared" si="22"/>
        <v>0.0201447459005402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1.26751142196842</v>
      </c>
      <c r="P45" s="11">
        <f t="shared" si="25"/>
        <v>0.0255336955215863</v>
      </c>
      <c r="Q45" s="15">
        <f t="shared" si="26"/>
        <v>0.00459606519388553</v>
      </c>
      <c r="R45" s="11">
        <f t="shared" si="27"/>
        <v>0.115413</v>
      </c>
      <c r="S45" s="16">
        <f t="shared" si="28"/>
        <v>0.0398227686125959</v>
      </c>
      <c r="T45" s="3">
        <v>0.01</v>
      </c>
      <c r="U45" s="17">
        <f t="shared" si="29"/>
        <v>0.000398227686125959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0.019498227686126</v>
      </c>
      <c r="AR45" s="24">
        <f t="shared" si="35"/>
        <v>64.1183333333333</v>
      </c>
      <c r="AS45" s="1">
        <f t="shared" si="36"/>
        <v>0.18</v>
      </c>
      <c r="AT45" s="2">
        <f>$E$3/12</f>
        <v>49.8666666666667</v>
      </c>
      <c r="AU45" s="1">
        <f t="shared" si="37"/>
        <v>75185.6587169117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4.45758620689655</v>
      </c>
      <c r="E46" s="12">
        <f t="shared" si="38"/>
        <v>1.11532258064516</v>
      </c>
      <c r="F46" s="9" t="s">
        <v>109</v>
      </c>
      <c r="G46" s="6">
        <v>3</v>
      </c>
      <c r="H46" s="11">
        <f t="shared" si="20"/>
        <v>4.45758620689655</v>
      </c>
      <c r="I46" s="11">
        <f t="shared" si="21"/>
        <v>277.607586206897</v>
      </c>
      <c r="J46" s="11">
        <f t="shared" si="22"/>
        <v>0.0308878502810459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1.88316105978017</v>
      </c>
      <c r="P46" s="11">
        <f t="shared" si="25"/>
        <v>0.0581667968695855</v>
      </c>
      <c r="Q46" s="15">
        <f t="shared" si="26"/>
        <v>0.0104700234365254</v>
      </c>
      <c r="R46" s="11">
        <f t="shared" si="27"/>
        <v>0.115413</v>
      </c>
      <c r="S46" s="16">
        <f t="shared" si="28"/>
        <v>0.0907178865164704</v>
      </c>
      <c r="T46" s="3">
        <v>0.01</v>
      </c>
      <c r="U46" s="17">
        <f t="shared" si="29"/>
        <v>0.000907178865164704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0.0200071788651647</v>
      </c>
      <c r="AR46" s="24">
        <f t="shared" si="35"/>
        <v>64.1183333333333</v>
      </c>
      <c r="AS46" s="1">
        <f t="shared" si="36"/>
        <v>0.18</v>
      </c>
      <c r="AT46" s="2">
        <f>$E$3/12</f>
        <v>49.8666666666667</v>
      </c>
      <c r="AU46" s="1">
        <f t="shared" si="37"/>
        <v>77148.1873254993</v>
      </c>
    </row>
    <row r="47" s="1" customFormat="1" spans="1:47">
      <c r="A47" s="6"/>
      <c r="B47" s="6"/>
      <c r="C47" s="9">
        <v>3</v>
      </c>
      <c r="D47" s="10">
        <v>9.92038709677419</v>
      </c>
      <c r="E47" s="12">
        <f t="shared" si="38"/>
        <v>4.45758620689655</v>
      </c>
      <c r="F47" s="9" t="s">
        <v>109</v>
      </c>
      <c r="G47" s="6">
        <v>4</v>
      </c>
      <c r="H47" s="11">
        <f t="shared" si="20"/>
        <v>9.92038709677419</v>
      </c>
      <c r="I47" s="11">
        <f t="shared" si="21"/>
        <v>283.070387096774</v>
      </c>
      <c r="J47" s="11">
        <f t="shared" si="22"/>
        <v>0.0607783153449743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2.46617759624392</v>
      </c>
      <c r="P47" s="11">
        <f t="shared" si="25"/>
        <v>0.149890119641224</v>
      </c>
      <c r="Q47" s="15">
        <f t="shared" si="26"/>
        <v>0.0269802215354202</v>
      </c>
      <c r="R47" s="11">
        <f t="shared" si="27"/>
        <v>0.115413</v>
      </c>
      <c r="S47" s="16">
        <f t="shared" si="28"/>
        <v>0.233771078954886</v>
      </c>
      <c r="T47" s="3">
        <v>0.01</v>
      </c>
      <c r="U47" s="17">
        <f t="shared" si="29"/>
        <v>0.00233771078954886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0.0303877107895489</v>
      </c>
      <c r="AR47" s="24">
        <f t="shared" si="35"/>
        <v>64.1183333333333</v>
      </c>
      <c r="AS47" s="1">
        <f t="shared" si="36"/>
        <v>0.18</v>
      </c>
      <c r="AT47" s="2">
        <f>$E$3/12</f>
        <v>49.8666666666667</v>
      </c>
      <c r="AU47" s="1">
        <f t="shared" si="37"/>
        <v>117175.780762727</v>
      </c>
    </row>
    <row r="48" s="1" customFormat="1" spans="1:47">
      <c r="A48" s="6"/>
      <c r="B48" s="6"/>
      <c r="C48" s="9">
        <v>4</v>
      </c>
      <c r="D48" s="10">
        <v>13.8884666666667</v>
      </c>
      <c r="E48" s="12">
        <f t="shared" si="38"/>
        <v>9.92038709677419</v>
      </c>
      <c r="F48" s="9" t="s">
        <v>109</v>
      </c>
      <c r="G48" s="6">
        <v>5</v>
      </c>
      <c r="H48" s="11">
        <f t="shared" si="20"/>
        <v>13.8884666666667</v>
      </c>
      <c r="I48" s="11">
        <f t="shared" si="21"/>
        <v>287.038466666667</v>
      </c>
      <c r="J48" s="11">
        <f t="shared" si="22"/>
        <v>0.0977824581213249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2.20047310277256</v>
      </c>
      <c r="O48" s="11">
        <f t="shared" si="39"/>
        <v>0.756997707163468</v>
      </c>
      <c r="P48" s="11">
        <f t="shared" si="25"/>
        <v>0.0740210965986508</v>
      </c>
      <c r="Q48" s="15">
        <f t="shared" si="26"/>
        <v>0.0133237973877571</v>
      </c>
      <c r="R48" s="11">
        <f t="shared" si="27"/>
        <v>0.115413</v>
      </c>
      <c r="S48" s="16">
        <f t="shared" si="28"/>
        <v>0.115444511344105</v>
      </c>
      <c r="T48" s="3">
        <v>0.01</v>
      </c>
      <c r="U48" s="17">
        <f t="shared" si="29"/>
        <v>0.00115444511344105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0.029204445113441</v>
      </c>
      <c r="AR48" s="24">
        <f t="shared" si="35"/>
        <v>64.1183333333333</v>
      </c>
      <c r="AS48" s="1">
        <f t="shared" si="36"/>
        <v>0.18</v>
      </c>
      <c r="AT48" s="2">
        <f>$E$3/12</f>
        <v>49.8666666666667</v>
      </c>
      <c r="AU48" s="1">
        <f t="shared" si="37"/>
        <v>112613.078412166</v>
      </c>
    </row>
    <row r="49" s="1" customFormat="1" spans="1:47">
      <c r="A49" s="6"/>
      <c r="B49" s="6"/>
      <c r="C49" s="9">
        <v>5</v>
      </c>
      <c r="D49" s="10">
        <v>20.5343870967742</v>
      </c>
      <c r="E49" s="12">
        <f t="shared" si="38"/>
        <v>13.8884666666667</v>
      </c>
      <c r="F49" s="9" t="s">
        <v>111</v>
      </c>
      <c r="G49" s="6">
        <v>6</v>
      </c>
      <c r="H49" s="11">
        <f t="shared" si="20"/>
        <v>20.5343870967742</v>
      </c>
      <c r="I49" s="11">
        <f t="shared" si="21"/>
        <v>293.684387096774</v>
      </c>
      <c r="J49" s="11">
        <f t="shared" si="22"/>
        <v>0.210686588112563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1.32415994389815</v>
      </c>
      <c r="P49" s="11">
        <f t="shared" si="25"/>
        <v>0.278982740695224</v>
      </c>
      <c r="Q49" s="15">
        <f t="shared" si="26"/>
        <v>0.0502168933251404</v>
      </c>
      <c r="R49" s="11">
        <f t="shared" si="27"/>
        <v>0.115413</v>
      </c>
      <c r="S49" s="16">
        <f t="shared" si="28"/>
        <v>0.435106039398858</v>
      </c>
      <c r="T49" s="3">
        <v>0.01</v>
      </c>
      <c r="U49" s="17">
        <f t="shared" si="29"/>
        <v>0.00435106039398858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0.0324010603939886</v>
      </c>
      <c r="AR49" s="24">
        <f t="shared" si="35"/>
        <v>64.1183333333333</v>
      </c>
      <c r="AS49" s="1">
        <f t="shared" si="36"/>
        <v>0.18</v>
      </c>
      <c r="AT49" s="2">
        <f>$E$3/12</f>
        <v>49.8666666666667</v>
      </c>
      <c r="AU49" s="1">
        <f t="shared" si="37"/>
        <v>124939.307718818</v>
      </c>
    </row>
    <row r="50" s="1" customFormat="1" spans="1:47">
      <c r="A50" s="6"/>
      <c r="B50" s="6"/>
      <c r="C50" s="9">
        <v>6</v>
      </c>
      <c r="D50" s="10">
        <v>25.0214666666667</v>
      </c>
      <c r="E50" s="12">
        <f t="shared" si="38"/>
        <v>20.5343870967742</v>
      </c>
      <c r="F50" s="9" t="s">
        <v>109</v>
      </c>
      <c r="G50" s="6">
        <v>7</v>
      </c>
      <c r="H50" s="11">
        <f t="shared" si="20"/>
        <v>25.0214666666667</v>
      </c>
      <c r="I50" s="11">
        <f t="shared" si="21"/>
        <v>298.171466666667</v>
      </c>
      <c r="J50" s="11">
        <f t="shared" si="22"/>
        <v>0.346989179416603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1.68636053653626</v>
      </c>
      <c r="P50" s="11">
        <f t="shared" si="25"/>
        <v>0.585148858773258</v>
      </c>
      <c r="Q50" s="15">
        <f t="shared" si="26"/>
        <v>0.105326794579186</v>
      </c>
      <c r="R50" s="11">
        <f t="shared" si="27"/>
        <v>0.115413</v>
      </c>
      <c r="S50" s="16">
        <f t="shared" si="28"/>
        <v>0.912607718187608</v>
      </c>
      <c r="T50" s="3">
        <v>0.01</v>
      </c>
      <c r="U50" s="17">
        <f t="shared" si="29"/>
        <v>0.00912607718187609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0.0432260771818761</v>
      </c>
      <c r="AR50" s="24">
        <f t="shared" si="35"/>
        <v>64.1183333333333</v>
      </c>
      <c r="AS50" s="1">
        <f t="shared" si="36"/>
        <v>0.18</v>
      </c>
      <c r="AT50" s="2">
        <f>$E$3/12</f>
        <v>49.8666666666667</v>
      </c>
      <c r="AU50" s="1">
        <f t="shared" si="37"/>
        <v>166680.846022737</v>
      </c>
    </row>
    <row r="51" s="1" customFormat="1" spans="1:47">
      <c r="A51" s="6"/>
      <c r="B51" s="6"/>
      <c r="C51" s="9">
        <v>7</v>
      </c>
      <c r="D51" s="10">
        <v>24.9883548387097</v>
      </c>
      <c r="E51" s="12">
        <f t="shared" si="38"/>
        <v>25.0214666666667</v>
      </c>
      <c r="F51" s="9" t="s">
        <v>109</v>
      </c>
      <c r="G51" s="6">
        <v>8</v>
      </c>
      <c r="H51" s="11">
        <f t="shared" si="20"/>
        <v>24.9883548387097</v>
      </c>
      <c r="I51" s="11">
        <f t="shared" si="21"/>
        <v>298.13835483871</v>
      </c>
      <c r="J51" s="11">
        <f t="shared" si="22"/>
        <v>0.345733023277678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1.74239501109633</v>
      </c>
      <c r="P51" s="11">
        <f t="shared" si="25"/>
        <v>0.602403494930279</v>
      </c>
      <c r="Q51" s="15">
        <f t="shared" si="26"/>
        <v>0.10843262908745</v>
      </c>
      <c r="R51" s="11">
        <f t="shared" si="27"/>
        <v>0.115413</v>
      </c>
      <c r="S51" s="16">
        <f t="shared" si="28"/>
        <v>0.939518330581912</v>
      </c>
      <c r="T51" s="3">
        <v>0.01</v>
      </c>
      <c r="U51" s="17">
        <f t="shared" si="29"/>
        <v>0.00939518330581912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0.0434951833058191</v>
      </c>
      <c r="AR51" s="24">
        <f t="shared" si="35"/>
        <v>64.1183333333333</v>
      </c>
      <c r="AS51" s="1">
        <f t="shared" si="36"/>
        <v>0.18</v>
      </c>
      <c r="AT51" s="2">
        <f>$E$3/12</f>
        <v>49.8666666666667</v>
      </c>
      <c r="AU51" s="1">
        <f t="shared" si="37"/>
        <v>167718.526037511</v>
      </c>
    </row>
    <row r="52" s="1" customFormat="1" spans="1:47">
      <c r="A52" s="6"/>
      <c r="B52" s="6"/>
      <c r="C52" s="9">
        <v>8</v>
      </c>
      <c r="D52" s="10">
        <v>26.6702580645161</v>
      </c>
      <c r="E52" s="12">
        <f t="shared" si="38"/>
        <v>24.9883548387097</v>
      </c>
      <c r="F52" s="9" t="s">
        <v>109</v>
      </c>
      <c r="G52" s="6">
        <v>9</v>
      </c>
      <c r="H52" s="11">
        <f t="shared" si="20"/>
        <v>26.6702580645161</v>
      </c>
      <c r="I52" s="11">
        <f t="shared" si="21"/>
        <v>299.820258064516</v>
      </c>
      <c r="J52" s="11">
        <f t="shared" si="22"/>
        <v>0.415246421356297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1.78117484949939</v>
      </c>
      <c r="P52" s="11">
        <f t="shared" si="25"/>
        <v>0.739626482064463</v>
      </c>
      <c r="Q52" s="15">
        <f t="shared" si="26"/>
        <v>0.133132766771603</v>
      </c>
      <c r="R52" s="11">
        <f t="shared" si="27"/>
        <v>0.115413</v>
      </c>
      <c r="S52" s="16">
        <f t="shared" si="28"/>
        <v>1.15353354276904</v>
      </c>
      <c r="T52" s="3">
        <v>0.01</v>
      </c>
      <c r="U52" s="17">
        <f t="shared" si="29"/>
        <v>0.0115353354276904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0.0395853354276904</v>
      </c>
      <c r="AR52" s="24">
        <f t="shared" si="35"/>
        <v>64.1183333333333</v>
      </c>
      <c r="AS52" s="1">
        <f t="shared" si="36"/>
        <v>0.18</v>
      </c>
      <c r="AT52" s="2">
        <f>$E$3/12</f>
        <v>49.8666666666667</v>
      </c>
      <c r="AU52" s="1">
        <f t="shared" si="37"/>
        <v>152642.053809771</v>
      </c>
    </row>
    <row r="53" s="1" customFormat="1" spans="1:47">
      <c r="A53" s="6"/>
      <c r="B53" s="6"/>
      <c r="C53" s="9">
        <v>9</v>
      </c>
      <c r="D53" s="10">
        <v>22.4051333333333</v>
      </c>
      <c r="E53" s="12">
        <f t="shared" si="38"/>
        <v>26.6702580645161</v>
      </c>
      <c r="F53" s="9" t="s">
        <v>109</v>
      </c>
      <c r="G53" s="6">
        <v>10</v>
      </c>
      <c r="H53" s="11">
        <f t="shared" si="20"/>
        <v>22.4051333333333</v>
      </c>
      <c r="I53" s="11">
        <f t="shared" si="21"/>
        <v>295.555133333333</v>
      </c>
      <c r="J53" s="11">
        <f t="shared" si="22"/>
        <v>0.259880725783968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1.68273170076826</v>
      </c>
      <c r="P53" s="11">
        <f t="shared" si="25"/>
        <v>0.437309535695347</v>
      </c>
      <c r="Q53" s="15">
        <f t="shared" si="26"/>
        <v>0.0787157164251624</v>
      </c>
      <c r="R53" s="11">
        <f t="shared" si="27"/>
        <v>0.115413</v>
      </c>
      <c r="S53" s="16">
        <f t="shared" si="28"/>
        <v>0.682035095051358</v>
      </c>
      <c r="T53" s="3">
        <v>0.01</v>
      </c>
      <c r="U53" s="17">
        <f t="shared" si="29"/>
        <v>0.00682035095051358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0.0348703509505136</v>
      </c>
      <c r="AR53" s="24">
        <f t="shared" si="35"/>
        <v>64.1183333333333</v>
      </c>
      <c r="AS53" s="1">
        <f t="shared" si="36"/>
        <v>0.18</v>
      </c>
      <c r="AT53" s="2">
        <f>$E$3/12</f>
        <v>49.8666666666667</v>
      </c>
      <c r="AU53" s="1">
        <f t="shared" si="37"/>
        <v>134460.95450869</v>
      </c>
    </row>
    <row r="54" s="1" customFormat="1" spans="1:47">
      <c r="A54" s="6"/>
      <c r="B54" s="6"/>
      <c r="C54" s="9">
        <v>10</v>
      </c>
      <c r="D54" s="10">
        <v>14.4928709677419</v>
      </c>
      <c r="E54" s="12">
        <f t="shared" si="38"/>
        <v>22.4051333333333</v>
      </c>
      <c r="F54" s="9" t="s">
        <v>109</v>
      </c>
      <c r="G54" s="6">
        <v>11</v>
      </c>
      <c r="H54" s="11">
        <f t="shared" si="20"/>
        <v>14.4928709677419</v>
      </c>
      <c r="I54" s="11">
        <f t="shared" si="21"/>
        <v>287.642870967742</v>
      </c>
      <c r="J54" s="11">
        <f t="shared" si="22"/>
        <v>0.105006497170614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1.18315105681927</v>
      </c>
      <c r="O54" s="11">
        <f t="shared" si="39"/>
        <v>0.703454441586979</v>
      </c>
      <c r="P54" s="11">
        <f t="shared" si="25"/>
        <v>0.0738672868301589</v>
      </c>
      <c r="Q54" s="15">
        <f t="shared" si="26"/>
        <v>0.0132961116294286</v>
      </c>
      <c r="R54" s="11">
        <f t="shared" si="27"/>
        <v>0.115413</v>
      </c>
      <c r="S54" s="16">
        <f t="shared" si="28"/>
        <v>0.115204627116777</v>
      </c>
      <c r="T54" s="3">
        <v>0.01</v>
      </c>
      <c r="U54" s="17">
        <f t="shared" si="29"/>
        <v>0.00115204627116777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0.0202520462711678</v>
      </c>
      <c r="AR54" s="24">
        <f t="shared" si="35"/>
        <v>64.1183333333333</v>
      </c>
      <c r="AS54" s="1">
        <f t="shared" si="36"/>
        <v>0.18</v>
      </c>
      <c r="AT54" s="2">
        <f>$E$3/12</f>
        <v>49.8666666666667</v>
      </c>
      <c r="AU54" s="1">
        <f t="shared" si="37"/>
        <v>78092.4022313363</v>
      </c>
    </row>
    <row r="55" s="1" customFormat="1" spans="1:48">
      <c r="A55" s="6"/>
      <c r="B55" s="6"/>
      <c r="C55" s="9">
        <v>11</v>
      </c>
      <c r="D55" s="10">
        <v>8.785</v>
      </c>
      <c r="E55" s="12">
        <f t="shared" si="38"/>
        <v>14.4928709677419</v>
      </c>
      <c r="F55" s="9" t="s">
        <v>111</v>
      </c>
      <c r="G55" s="6">
        <v>12</v>
      </c>
      <c r="H55" s="11">
        <f t="shared" si="20"/>
        <v>8.785</v>
      </c>
      <c r="I55" s="11">
        <f t="shared" si="21"/>
        <v>281.935</v>
      </c>
      <c r="J55" s="11">
        <f t="shared" si="22"/>
        <v>0.0529163231068749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1.27077048809015</v>
      </c>
      <c r="P55" s="11">
        <f t="shared" si="25"/>
        <v>0.0672445017424596</v>
      </c>
      <c r="Q55" s="15">
        <f t="shared" si="26"/>
        <v>0.0121040103136427</v>
      </c>
      <c r="R55" s="11">
        <f t="shared" si="27"/>
        <v>0.115413</v>
      </c>
      <c r="S55" s="16">
        <f t="shared" si="28"/>
        <v>0.104875623314902</v>
      </c>
      <c r="T55" s="3">
        <v>0.01</v>
      </c>
      <c r="U55" s="17">
        <f t="shared" si="29"/>
        <v>0.00104875623314902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0.020148756233149</v>
      </c>
      <c r="AR55" s="24">
        <f t="shared" si="35"/>
        <v>64.1183333333333</v>
      </c>
      <c r="AS55" s="1">
        <f t="shared" si="36"/>
        <v>0.18</v>
      </c>
      <c r="AT55" s="2">
        <f>$E$3/12</f>
        <v>49.8666666666667</v>
      </c>
      <c r="AU55" s="1">
        <f t="shared" si="37"/>
        <v>77694.1132343901</v>
      </c>
      <c r="AV55" s="1">
        <f>SUM(AU44:AU55)</f>
        <v>1358894.37400771</v>
      </c>
    </row>
    <row r="56" s="1" customFormat="1" spans="1:46">
      <c r="A56" s="6"/>
      <c r="B56" s="6"/>
      <c r="C56" s="9">
        <v>12</v>
      </c>
      <c r="D56" s="10">
        <v>0.256290322580645</v>
      </c>
      <c r="E56" s="12">
        <f t="shared" si="38"/>
        <v>8.785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2.2</v>
      </c>
      <c r="E60" s="9"/>
      <c r="F60" s="9"/>
      <c r="G60" s="6">
        <v>1</v>
      </c>
      <c r="H60" s="11">
        <f t="shared" ref="H60:H71" si="40">E61</f>
        <v>2.2</v>
      </c>
      <c r="I60" s="11">
        <f t="shared" ref="I60:I71" si="41">H60+273.15</f>
        <v>275.35</v>
      </c>
      <c r="J60" s="11">
        <f t="shared" ref="J60:J71" si="42">EXP(($C$18*(I60-$C$16))/($C$19*I60*$C$16))</f>
        <v>0.0231684822826173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0.031965555005327</v>
      </c>
      <c r="Q60" s="15">
        <f t="shared" ref="Q60:Q71" si="46">P60*$B$62</f>
        <v>0.0031965555005327</v>
      </c>
      <c r="R60" s="11">
        <f t="shared" ref="R60:R71" si="47">L60*$B$62</f>
        <v>0.13797</v>
      </c>
      <c r="S60" s="16">
        <f t="shared" ref="S60:S71" si="48">Q60/R60</f>
        <v>0.0231684822826172</v>
      </c>
      <c r="T60" s="3">
        <v>0.01</v>
      </c>
      <c r="U60" s="17">
        <f t="shared" ref="U60:U71" si="49">S60*T60</f>
        <v>0.000231684822826172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0.0125316848228262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1.81666666666667</v>
      </c>
      <c r="AU60" s="1">
        <f t="shared" ref="AU60:AU71" si="57">AT60*10000*AS60*0.67*AR60*AQ60</f>
        <v>2104.47697353398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1.11532258064516</v>
      </c>
      <c r="E61" s="12">
        <f t="shared" ref="E61:E72" si="58">D60</f>
        <v>2.2</v>
      </c>
      <c r="F61" s="9" t="s">
        <v>109</v>
      </c>
      <c r="G61" s="6">
        <v>2</v>
      </c>
      <c r="H61" s="11">
        <f t="shared" si="40"/>
        <v>1.11532258064516</v>
      </c>
      <c r="I61" s="11">
        <f t="shared" si="41"/>
        <v>274.265322580645</v>
      </c>
      <c r="J61" s="11">
        <f t="shared" si="42"/>
        <v>0.0201447459005402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2.72743444499467</v>
      </c>
      <c r="P61" s="11">
        <f t="shared" si="45"/>
        <v>0.0549434738547986</v>
      </c>
      <c r="Q61" s="15">
        <f t="shared" si="46"/>
        <v>0.00549434738547986</v>
      </c>
      <c r="R61" s="11">
        <f t="shared" si="47"/>
        <v>0.13797</v>
      </c>
      <c r="S61" s="16">
        <f t="shared" si="48"/>
        <v>0.0398227686125959</v>
      </c>
      <c r="T61" s="3">
        <v>0.01</v>
      </c>
      <c r="U61" s="17">
        <f t="shared" si="49"/>
        <v>0.000398227686125959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0.012698227686126</v>
      </c>
      <c r="AR61" s="24">
        <f t="shared" si="55"/>
        <v>137.97</v>
      </c>
      <c r="AS61" s="1">
        <f t="shared" si="56"/>
        <v>0.1</v>
      </c>
      <c r="AT61" s="2">
        <f>$E$5/12</f>
        <v>1.81666666666667</v>
      </c>
      <c r="AU61" s="1">
        <f t="shared" si="57"/>
        <v>2132.44493042693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4.45758620689655</v>
      </c>
      <c r="E62" s="12">
        <f t="shared" si="58"/>
        <v>1.11532258064516</v>
      </c>
      <c r="F62" s="9" t="s">
        <v>109</v>
      </c>
      <c r="G62" s="6">
        <v>3</v>
      </c>
      <c r="H62" s="11">
        <f t="shared" si="40"/>
        <v>4.45758620689655</v>
      </c>
      <c r="I62" s="11">
        <f t="shared" si="41"/>
        <v>277.607586206897</v>
      </c>
      <c r="J62" s="11">
        <f t="shared" si="42"/>
        <v>0.0308878502810459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4.05219097113987</v>
      </c>
      <c r="P62" s="11">
        <f t="shared" si="45"/>
        <v>0.125163468026774</v>
      </c>
      <c r="Q62" s="15">
        <f t="shared" si="46"/>
        <v>0.0125163468026774</v>
      </c>
      <c r="R62" s="11">
        <f t="shared" si="47"/>
        <v>0.13797</v>
      </c>
      <c r="S62" s="16">
        <f t="shared" si="48"/>
        <v>0.0907178865164704</v>
      </c>
      <c r="T62" s="3">
        <v>0.01</v>
      </c>
      <c r="U62" s="17">
        <f t="shared" si="49"/>
        <v>0.000907178865164704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0.0132071788651647</v>
      </c>
      <c r="AR62" s="24">
        <f t="shared" si="55"/>
        <v>137.97</v>
      </c>
      <c r="AS62" s="1">
        <f t="shared" si="56"/>
        <v>0.1</v>
      </c>
      <c r="AT62" s="2">
        <f>$E$5/12</f>
        <v>1.81666666666667</v>
      </c>
      <c r="AU62" s="1">
        <f t="shared" si="57"/>
        <v>2217.91436666659</v>
      </c>
    </row>
    <row r="63" s="1" customFormat="1" spans="1:47">
      <c r="A63" s="6"/>
      <c r="B63" s="6"/>
      <c r="C63" s="9">
        <v>3</v>
      </c>
      <c r="D63" s="10">
        <v>9.92038709677419</v>
      </c>
      <c r="E63" s="12">
        <f t="shared" si="58"/>
        <v>4.45758620689655</v>
      </c>
      <c r="F63" s="9" t="s">
        <v>109</v>
      </c>
      <c r="G63" s="6">
        <v>4</v>
      </c>
      <c r="H63" s="11">
        <f t="shared" si="40"/>
        <v>9.92038709677419</v>
      </c>
      <c r="I63" s="11">
        <f t="shared" si="41"/>
        <v>283.070387096774</v>
      </c>
      <c r="J63" s="11">
        <f t="shared" si="42"/>
        <v>0.0607783153449743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5.3067275031131</v>
      </c>
      <c r="P63" s="11">
        <f t="shared" si="45"/>
        <v>0.322533957634056</v>
      </c>
      <c r="Q63" s="15">
        <f t="shared" si="46"/>
        <v>0.0322533957634056</v>
      </c>
      <c r="R63" s="11">
        <f t="shared" si="47"/>
        <v>0.13797</v>
      </c>
      <c r="S63" s="16">
        <f t="shared" si="48"/>
        <v>0.233771078954886</v>
      </c>
      <c r="T63" s="3">
        <v>0.01</v>
      </c>
      <c r="U63" s="17">
        <f t="shared" si="49"/>
        <v>0.00233771078954886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0.0203877107895489</v>
      </c>
      <c r="AR63" s="24">
        <f t="shared" si="55"/>
        <v>137.97</v>
      </c>
      <c r="AS63" s="1">
        <f t="shared" si="56"/>
        <v>0.1</v>
      </c>
      <c r="AT63" s="2">
        <f>$E$5/12</f>
        <v>1.81666666666667</v>
      </c>
      <c r="AU63" s="1">
        <f t="shared" si="57"/>
        <v>3423.75893635025</v>
      </c>
    </row>
    <row r="64" s="1" customFormat="1" spans="1:47">
      <c r="A64" s="6"/>
      <c r="B64" s="6"/>
      <c r="C64" s="9">
        <v>4</v>
      </c>
      <c r="D64" s="10">
        <v>13.8884666666667</v>
      </c>
      <c r="E64" s="12">
        <f t="shared" si="58"/>
        <v>9.92038709677419</v>
      </c>
      <c r="F64" s="9" t="s">
        <v>109</v>
      </c>
      <c r="G64" s="6">
        <v>5</v>
      </c>
      <c r="H64" s="11">
        <f t="shared" si="40"/>
        <v>13.8884666666667</v>
      </c>
      <c r="I64" s="11">
        <f t="shared" si="41"/>
        <v>287.038466666667</v>
      </c>
      <c r="J64" s="11">
        <f t="shared" si="42"/>
        <v>0.0977824581213249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4.73498386820509</v>
      </c>
      <c r="O64" s="11">
        <f t="shared" si="59"/>
        <v>1.62890967727395</v>
      </c>
      <c r="P64" s="11">
        <f t="shared" si="45"/>
        <v>0.159278792301461</v>
      </c>
      <c r="Q64" s="15">
        <f t="shared" si="46"/>
        <v>0.0159278792301461</v>
      </c>
      <c r="R64" s="11">
        <f t="shared" si="47"/>
        <v>0.13797</v>
      </c>
      <c r="S64" s="16">
        <f t="shared" si="48"/>
        <v>0.115444511344105</v>
      </c>
      <c r="T64" s="3">
        <v>0.01</v>
      </c>
      <c r="U64" s="17">
        <f t="shared" si="49"/>
        <v>0.00115444511344105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0.019204445113441</v>
      </c>
      <c r="AR64" s="24">
        <f t="shared" si="55"/>
        <v>137.97</v>
      </c>
      <c r="AS64" s="1">
        <f t="shared" si="56"/>
        <v>0.1</v>
      </c>
      <c r="AT64" s="2">
        <f>$E$5/12</f>
        <v>1.81666666666667</v>
      </c>
      <c r="AU64" s="1">
        <f t="shared" si="57"/>
        <v>3225.05019094626</v>
      </c>
    </row>
    <row r="65" s="1" customFormat="1" spans="1:47">
      <c r="A65" s="6"/>
      <c r="B65" s="6"/>
      <c r="C65" s="9">
        <v>5</v>
      </c>
      <c r="D65" s="10">
        <v>20.5343870967742</v>
      </c>
      <c r="E65" s="12">
        <f t="shared" si="58"/>
        <v>13.8884666666667</v>
      </c>
      <c r="F65" s="9" t="s">
        <v>111</v>
      </c>
      <c r="G65" s="6">
        <v>6</v>
      </c>
      <c r="H65" s="11">
        <f t="shared" si="40"/>
        <v>20.5343870967742</v>
      </c>
      <c r="I65" s="11">
        <f t="shared" si="41"/>
        <v>293.684387096774</v>
      </c>
      <c r="J65" s="11">
        <f t="shared" si="42"/>
        <v>0.210686588112563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2.84933088497249</v>
      </c>
      <c r="P65" s="11">
        <f t="shared" si="45"/>
        <v>0.600315802558604</v>
      </c>
      <c r="Q65" s="15">
        <f t="shared" si="46"/>
        <v>0.0600315802558604</v>
      </c>
      <c r="R65" s="11">
        <f t="shared" si="47"/>
        <v>0.13797</v>
      </c>
      <c r="S65" s="16">
        <f t="shared" si="48"/>
        <v>0.435106039398858</v>
      </c>
      <c r="T65" s="3">
        <v>0.01</v>
      </c>
      <c r="U65" s="17">
        <f t="shared" si="49"/>
        <v>0.00435106039398858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0.0224010603939886</v>
      </c>
      <c r="AR65" s="24">
        <f t="shared" si="55"/>
        <v>137.97</v>
      </c>
      <c r="AS65" s="1">
        <f t="shared" si="56"/>
        <v>0.1</v>
      </c>
      <c r="AT65" s="2">
        <f>$E$5/12</f>
        <v>1.81666666666667</v>
      </c>
      <c r="AU65" s="1">
        <f t="shared" si="57"/>
        <v>3761.86573859758</v>
      </c>
    </row>
    <row r="66" s="1" customFormat="1" spans="1:47">
      <c r="A66" s="6"/>
      <c r="B66" s="6"/>
      <c r="C66" s="9">
        <v>6</v>
      </c>
      <c r="D66" s="10">
        <v>25.0214666666667</v>
      </c>
      <c r="E66" s="12">
        <f t="shared" si="58"/>
        <v>20.5343870967742</v>
      </c>
      <c r="F66" s="9" t="s">
        <v>109</v>
      </c>
      <c r="G66" s="6">
        <v>7</v>
      </c>
      <c r="H66" s="11">
        <f t="shared" si="40"/>
        <v>25.0214666666667</v>
      </c>
      <c r="I66" s="11">
        <f t="shared" si="41"/>
        <v>298.171466666667</v>
      </c>
      <c r="J66" s="11">
        <f t="shared" si="42"/>
        <v>0.346989179416603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3.62871508241389</v>
      </c>
      <c r="P66" s="11">
        <f t="shared" si="45"/>
        <v>1.25912486878344</v>
      </c>
      <c r="Q66" s="15">
        <f t="shared" si="46"/>
        <v>0.125912486878344</v>
      </c>
      <c r="R66" s="11">
        <f t="shared" si="47"/>
        <v>0.13797</v>
      </c>
      <c r="S66" s="16">
        <f t="shared" si="48"/>
        <v>0.912607718187609</v>
      </c>
      <c r="T66" s="3">
        <v>0.01</v>
      </c>
      <c r="U66" s="17">
        <f t="shared" si="49"/>
        <v>0.00912607718187609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0.0323260771818761</v>
      </c>
      <c r="AR66" s="24">
        <f t="shared" si="55"/>
        <v>137.97</v>
      </c>
      <c r="AS66" s="1">
        <f t="shared" si="56"/>
        <v>0.1</v>
      </c>
      <c r="AT66" s="2">
        <f>$E$5/12</f>
        <v>1.81666666666667</v>
      </c>
      <c r="AU66" s="1">
        <f t="shared" si="57"/>
        <v>5428.59847145425</v>
      </c>
    </row>
    <row r="67" s="1" customFormat="1" spans="1:47">
      <c r="A67" s="6"/>
      <c r="B67" s="6"/>
      <c r="C67" s="9">
        <v>7</v>
      </c>
      <c r="D67" s="10">
        <v>24.9883548387097</v>
      </c>
      <c r="E67" s="12">
        <f t="shared" si="58"/>
        <v>25.0214666666667</v>
      </c>
      <c r="F67" s="9" t="s">
        <v>109</v>
      </c>
      <c r="G67" s="6">
        <v>8</v>
      </c>
      <c r="H67" s="11">
        <f t="shared" si="40"/>
        <v>24.9883548387097</v>
      </c>
      <c r="I67" s="11">
        <f t="shared" si="41"/>
        <v>298.13835483871</v>
      </c>
      <c r="J67" s="11">
        <f t="shared" si="42"/>
        <v>0.345733023277678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3.74929021363044</v>
      </c>
      <c r="P67" s="11">
        <f t="shared" si="45"/>
        <v>1.29625344070386</v>
      </c>
      <c r="Q67" s="15">
        <f t="shared" si="46"/>
        <v>0.129625344070386</v>
      </c>
      <c r="R67" s="11">
        <f t="shared" si="47"/>
        <v>0.13797</v>
      </c>
      <c r="S67" s="16">
        <f t="shared" si="48"/>
        <v>0.939518330581912</v>
      </c>
      <c r="T67" s="3">
        <v>0.01</v>
      </c>
      <c r="U67" s="17">
        <f t="shared" si="49"/>
        <v>0.00939518330581912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0.0325951833058191</v>
      </c>
      <c r="AR67" s="24">
        <f t="shared" si="55"/>
        <v>137.97</v>
      </c>
      <c r="AS67" s="1">
        <f t="shared" si="56"/>
        <v>0.1</v>
      </c>
      <c r="AT67" s="2">
        <f>$E$5/12</f>
        <v>1.81666666666667</v>
      </c>
      <c r="AU67" s="1">
        <f t="shared" si="57"/>
        <v>5473.79013157672</v>
      </c>
    </row>
    <row r="68" s="1" customFormat="1" spans="1:47">
      <c r="A68" s="6"/>
      <c r="B68" s="6"/>
      <c r="C68" s="9">
        <v>8</v>
      </c>
      <c r="D68" s="10">
        <v>26.6702580645161</v>
      </c>
      <c r="E68" s="12">
        <f t="shared" si="58"/>
        <v>24.9883548387097</v>
      </c>
      <c r="F68" s="9" t="s">
        <v>109</v>
      </c>
      <c r="G68" s="6">
        <v>9</v>
      </c>
      <c r="H68" s="11">
        <f t="shared" si="40"/>
        <v>26.6702580645161</v>
      </c>
      <c r="I68" s="11">
        <f t="shared" si="41"/>
        <v>299.820258064516</v>
      </c>
      <c r="J68" s="11">
        <f t="shared" si="42"/>
        <v>0.415246421356297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3.83273677292658</v>
      </c>
      <c r="P68" s="11">
        <f t="shared" si="45"/>
        <v>1.59153022895845</v>
      </c>
      <c r="Q68" s="15">
        <f t="shared" si="46"/>
        <v>0.159153022895845</v>
      </c>
      <c r="R68" s="11">
        <f t="shared" si="47"/>
        <v>0.13797</v>
      </c>
      <c r="S68" s="16">
        <f t="shared" si="48"/>
        <v>1.15353354276904</v>
      </c>
      <c r="T68" s="3">
        <v>0.01</v>
      </c>
      <c r="U68" s="17">
        <f t="shared" si="49"/>
        <v>0.0115353354276904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0.0295853354276904</v>
      </c>
      <c r="AR68" s="24">
        <f t="shared" si="55"/>
        <v>137.97</v>
      </c>
      <c r="AS68" s="1">
        <f t="shared" si="56"/>
        <v>0.1</v>
      </c>
      <c r="AT68" s="2">
        <f>$E$5/12</f>
        <v>1.81666666666667</v>
      </c>
      <c r="AU68" s="1">
        <f t="shared" si="57"/>
        <v>4968.33889793059</v>
      </c>
    </row>
    <row r="69" s="1" customFormat="1" spans="1:47">
      <c r="A69" s="6"/>
      <c r="B69" s="6"/>
      <c r="C69" s="9">
        <v>9</v>
      </c>
      <c r="D69" s="10">
        <v>22.4051333333333</v>
      </c>
      <c r="E69" s="12">
        <f t="shared" si="58"/>
        <v>26.6702580645161</v>
      </c>
      <c r="F69" s="9" t="s">
        <v>109</v>
      </c>
      <c r="G69" s="6">
        <v>10</v>
      </c>
      <c r="H69" s="11">
        <f t="shared" si="40"/>
        <v>22.4051333333333</v>
      </c>
      <c r="I69" s="11">
        <f t="shared" si="41"/>
        <v>295.555133333333</v>
      </c>
      <c r="J69" s="11">
        <f t="shared" si="42"/>
        <v>0.259880725783968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3.62090654396813</v>
      </c>
      <c r="P69" s="11">
        <f t="shared" si="45"/>
        <v>0.941003820642359</v>
      </c>
      <c r="Q69" s="15">
        <f t="shared" si="46"/>
        <v>0.0941003820642359</v>
      </c>
      <c r="R69" s="11">
        <f t="shared" si="47"/>
        <v>0.13797</v>
      </c>
      <c r="S69" s="16">
        <f t="shared" si="48"/>
        <v>0.682035095051358</v>
      </c>
      <c r="T69" s="3">
        <v>0.01</v>
      </c>
      <c r="U69" s="17">
        <f t="shared" si="49"/>
        <v>0.00682035095051358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0.0248703509505136</v>
      </c>
      <c r="AR69" s="24">
        <f t="shared" si="55"/>
        <v>137.97</v>
      </c>
      <c r="AS69" s="1">
        <f t="shared" si="56"/>
        <v>0.1</v>
      </c>
      <c r="AT69" s="2">
        <f>$E$5/12</f>
        <v>1.81666666666667</v>
      </c>
      <c r="AU69" s="1">
        <f t="shared" si="57"/>
        <v>4176.53983794186</v>
      </c>
    </row>
    <row r="70" s="1" customFormat="1" spans="1:47">
      <c r="A70" s="6"/>
      <c r="B70" s="6"/>
      <c r="C70" s="9">
        <v>10</v>
      </c>
      <c r="D70" s="10">
        <v>14.4928709677419</v>
      </c>
      <c r="E70" s="12">
        <f t="shared" si="58"/>
        <v>22.4051333333333</v>
      </c>
      <c r="F70" s="9" t="s">
        <v>109</v>
      </c>
      <c r="G70" s="6">
        <v>11</v>
      </c>
      <c r="H70" s="11">
        <f t="shared" si="40"/>
        <v>14.4928709677419</v>
      </c>
      <c r="I70" s="11">
        <f t="shared" si="41"/>
        <v>287.642870967742</v>
      </c>
      <c r="J70" s="11">
        <f t="shared" si="42"/>
        <v>0.105006497170614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2.54590758715948</v>
      </c>
      <c r="O70" s="11">
        <f t="shared" si="59"/>
        <v>1.51369513616629</v>
      </c>
      <c r="P70" s="11">
        <f t="shared" si="45"/>
        <v>0.158947824033017</v>
      </c>
      <c r="Q70" s="15">
        <f t="shared" si="46"/>
        <v>0.0158947824033017</v>
      </c>
      <c r="R70" s="11">
        <f t="shared" si="47"/>
        <v>0.13797</v>
      </c>
      <c r="S70" s="16">
        <f t="shared" si="48"/>
        <v>0.115204627116777</v>
      </c>
      <c r="T70" s="3">
        <v>0.01</v>
      </c>
      <c r="U70" s="17">
        <f t="shared" si="49"/>
        <v>0.00115204627116777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0.0134520462711678</v>
      </c>
      <c r="AR70" s="24">
        <f t="shared" si="55"/>
        <v>137.97</v>
      </c>
      <c r="AS70" s="1">
        <f t="shared" si="56"/>
        <v>0.1</v>
      </c>
      <c r="AT70" s="2">
        <f>$E$5/12</f>
        <v>1.81666666666667</v>
      </c>
      <c r="AU70" s="1">
        <f t="shared" si="57"/>
        <v>2259.03555865219</v>
      </c>
    </row>
    <row r="71" s="1" customFormat="1" spans="1:48">
      <c r="A71" s="6"/>
      <c r="B71" s="6"/>
      <c r="C71" s="9">
        <v>11</v>
      </c>
      <c r="D71" s="10">
        <v>8.785</v>
      </c>
      <c r="E71" s="12">
        <f t="shared" si="58"/>
        <v>14.4928709677419</v>
      </c>
      <c r="F71" s="9" t="s">
        <v>111</v>
      </c>
      <c r="G71" s="6">
        <v>12</v>
      </c>
      <c r="H71" s="11">
        <f t="shared" si="40"/>
        <v>8.785</v>
      </c>
      <c r="I71" s="11">
        <f t="shared" si="41"/>
        <v>281.935</v>
      </c>
      <c r="J71" s="11">
        <f t="shared" si="42"/>
        <v>0.0529163231068749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2.73444731213327</v>
      </c>
      <c r="P71" s="11">
        <f t="shared" si="45"/>
        <v>0.14469689748757</v>
      </c>
      <c r="Q71" s="15">
        <f t="shared" si="46"/>
        <v>0.014469689748757</v>
      </c>
      <c r="R71" s="11">
        <f t="shared" si="47"/>
        <v>0.13797</v>
      </c>
      <c r="S71" s="16">
        <f t="shared" si="48"/>
        <v>0.104875623314902</v>
      </c>
      <c r="T71" s="3">
        <v>0.01</v>
      </c>
      <c r="U71" s="17">
        <f t="shared" si="49"/>
        <v>0.00104875623314902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0.013348756233149</v>
      </c>
      <c r="AR71" s="24">
        <f t="shared" si="55"/>
        <v>137.97</v>
      </c>
      <c r="AS71" s="1">
        <f t="shared" si="56"/>
        <v>0.1</v>
      </c>
      <c r="AT71" s="2">
        <f>$E$5/12</f>
        <v>1.81666666666667</v>
      </c>
      <c r="AU71" s="1">
        <f t="shared" si="57"/>
        <v>2241.68980589195</v>
      </c>
      <c r="AV71" s="1">
        <f>SUM(AU60:AU71)</f>
        <v>41413.5038399692</v>
      </c>
    </row>
    <row r="72" s="1" customFormat="1" spans="1:46">
      <c r="A72" s="6"/>
      <c r="B72" s="6"/>
      <c r="C72" s="9">
        <v>12</v>
      </c>
      <c r="D72" s="10">
        <v>0.256290322580645</v>
      </c>
      <c r="E72" s="12">
        <f t="shared" si="58"/>
        <v>8.785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2.2</v>
      </c>
      <c r="E76" s="9"/>
      <c r="F76" s="9"/>
      <c r="G76" s="6">
        <v>1</v>
      </c>
      <c r="H76" s="11">
        <f t="shared" ref="H76:H87" si="60">E77</f>
        <v>2.2</v>
      </c>
      <c r="I76" s="11">
        <f t="shared" ref="I76:I87" si="61">H76+273.15</f>
        <v>275.35</v>
      </c>
      <c r="J76" s="11">
        <f t="shared" ref="J76:J87" si="62">EXP(($C$18*(I76-$C$16))/($C$19*I76*$C$16))</f>
        <v>0.0231684822826173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0.00181321369110905</v>
      </c>
      <c r="Q76" s="15">
        <f t="shared" ref="Q76:Q87" si="66">P76*$B$78</f>
        <v>0.000344510601310719</v>
      </c>
      <c r="R76" s="11">
        <f t="shared" ref="R76:R87" si="67">L76*$B$78</f>
        <v>0.0148697958333333</v>
      </c>
      <c r="S76" s="16">
        <f t="shared" ref="S76:S87" si="68">Q76/R76</f>
        <v>0.0231684822826173</v>
      </c>
      <c r="T76" s="3">
        <v>0.01</v>
      </c>
      <c r="U76" s="17">
        <f t="shared" ref="U76:U87" si="69">S76*T76</f>
        <v>0.000231684822826173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0.0118316848228262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$E$8/12</f>
        <v>162.825</v>
      </c>
      <c r="AU76" s="1">
        <f t="shared" ref="AU76:AU87" si="77">AT76*10000*AS76*0.67*AR76*AQ76</f>
        <v>19193.2043540151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1.11532258064516</v>
      </c>
      <c r="E77" s="12">
        <f t="shared" ref="E77:E88" si="78">D76</f>
        <v>2.2</v>
      </c>
      <c r="F77" s="9" t="s">
        <v>109</v>
      </c>
      <c r="G77" s="6">
        <v>2</v>
      </c>
      <c r="H77" s="11">
        <f t="shared" si="60"/>
        <v>1.11532258064516</v>
      </c>
      <c r="I77" s="11">
        <f t="shared" si="61"/>
        <v>274.265322580645</v>
      </c>
      <c r="J77" s="11">
        <f t="shared" si="62"/>
        <v>0.0201447459005402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0.154710952975558</v>
      </c>
      <c r="P77" s="11">
        <f t="shared" si="65"/>
        <v>0.00311661283572303</v>
      </c>
      <c r="Q77" s="15">
        <f t="shared" si="66"/>
        <v>0.000592156438787376</v>
      </c>
      <c r="R77" s="11">
        <f t="shared" si="67"/>
        <v>0.0148697958333333</v>
      </c>
      <c r="S77" s="16">
        <f t="shared" si="68"/>
        <v>0.039822768612596</v>
      </c>
      <c r="T77" s="3">
        <v>0.01</v>
      </c>
      <c r="U77" s="17">
        <f t="shared" si="69"/>
        <v>0.00039822768612596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0.011998227686126</v>
      </c>
      <c r="AR77" s="24">
        <f t="shared" si="74"/>
        <v>7.82620833333333</v>
      </c>
      <c r="AS77" s="1">
        <f t="shared" si="75"/>
        <v>0.19</v>
      </c>
      <c r="AT77" s="2">
        <f t="shared" si="76"/>
        <v>162.825</v>
      </c>
      <c r="AU77" s="1">
        <f t="shared" si="77"/>
        <v>19463.368008379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4.45758620689655</v>
      </c>
      <c r="E78" s="12">
        <f t="shared" si="78"/>
        <v>1.11532258064516</v>
      </c>
      <c r="F78" s="9" t="s">
        <v>109</v>
      </c>
      <c r="G78" s="6">
        <v>3</v>
      </c>
      <c r="H78" s="11">
        <f t="shared" si="60"/>
        <v>4.45758620689655</v>
      </c>
      <c r="I78" s="11">
        <f t="shared" si="61"/>
        <v>277.607586206897</v>
      </c>
      <c r="J78" s="11">
        <f t="shared" si="62"/>
        <v>0.0308878502810459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0.229856423473168</v>
      </c>
      <c r="P78" s="11">
        <f t="shared" si="65"/>
        <v>0.00709977079437588</v>
      </c>
      <c r="Q78" s="15">
        <f t="shared" si="66"/>
        <v>0.00134895645093142</v>
      </c>
      <c r="R78" s="11">
        <f t="shared" si="67"/>
        <v>0.0148697958333333</v>
      </c>
      <c r="S78" s="16">
        <f t="shared" si="68"/>
        <v>0.0907178865164706</v>
      </c>
      <c r="T78" s="3">
        <v>0.01</v>
      </c>
      <c r="U78" s="17">
        <f t="shared" si="69"/>
        <v>0.000907178865164706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0.0125071788651647</v>
      </c>
      <c r="AR78" s="24">
        <f t="shared" si="74"/>
        <v>7.82620833333333</v>
      </c>
      <c r="AS78" s="1">
        <f t="shared" si="75"/>
        <v>0.19</v>
      </c>
      <c r="AT78" s="2">
        <f t="shared" si="76"/>
        <v>162.825</v>
      </c>
      <c r="AU78" s="1">
        <f t="shared" si="77"/>
        <v>20288.9819536272</v>
      </c>
    </row>
    <row r="79" s="1" customFormat="1" spans="1:47">
      <c r="A79" s="6"/>
      <c r="B79" s="6"/>
      <c r="C79" s="9">
        <v>3</v>
      </c>
      <c r="D79" s="10">
        <v>9.92038709677419</v>
      </c>
      <c r="E79" s="12">
        <f t="shared" si="78"/>
        <v>4.45758620689655</v>
      </c>
      <c r="F79" s="9" t="s">
        <v>109</v>
      </c>
      <c r="G79" s="6">
        <v>4</v>
      </c>
      <c r="H79" s="11">
        <f t="shared" si="60"/>
        <v>9.92038709677419</v>
      </c>
      <c r="I79" s="11">
        <f t="shared" si="61"/>
        <v>283.070387096774</v>
      </c>
      <c r="J79" s="11">
        <f t="shared" si="62"/>
        <v>0.0607783153449743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0.301018736012125</v>
      </c>
      <c r="P79" s="11">
        <f t="shared" si="65"/>
        <v>0.0182954116620905</v>
      </c>
      <c r="Q79" s="15">
        <f t="shared" si="66"/>
        <v>0.0034761282157972</v>
      </c>
      <c r="R79" s="11">
        <f t="shared" si="67"/>
        <v>0.0148697958333333</v>
      </c>
      <c r="S79" s="16">
        <f t="shared" si="68"/>
        <v>0.233771078954886</v>
      </c>
      <c r="T79" s="3">
        <v>0.01</v>
      </c>
      <c r="U79" s="17">
        <f t="shared" si="69"/>
        <v>0.00233771078954886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0.0214377107895489</v>
      </c>
      <c r="AR79" s="24">
        <f t="shared" si="74"/>
        <v>7.82620833333333</v>
      </c>
      <c r="AS79" s="1">
        <f t="shared" si="75"/>
        <v>0.19</v>
      </c>
      <c r="AT79" s="2">
        <f t="shared" si="76"/>
        <v>162.825</v>
      </c>
      <c r="AU79" s="1">
        <f t="shared" si="77"/>
        <v>34775.9740246194</v>
      </c>
    </row>
    <row r="80" s="1" customFormat="1" spans="1:47">
      <c r="A80" s="6"/>
      <c r="B80" s="6"/>
      <c r="C80" s="9">
        <v>4</v>
      </c>
      <c r="D80" s="10">
        <v>13.8884666666667</v>
      </c>
      <c r="E80" s="12">
        <f t="shared" si="78"/>
        <v>9.92038709677419</v>
      </c>
      <c r="F80" s="9" t="s">
        <v>109</v>
      </c>
      <c r="G80" s="6">
        <v>5</v>
      </c>
      <c r="H80" s="11">
        <f t="shared" si="60"/>
        <v>13.8884666666667</v>
      </c>
      <c r="I80" s="11">
        <f t="shared" si="61"/>
        <v>287.038466666667</v>
      </c>
      <c r="J80" s="11">
        <f t="shared" si="62"/>
        <v>0.0977824581213249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0.268587158132533</v>
      </c>
      <c r="O80" s="11">
        <f t="shared" si="79"/>
        <v>0.092398249550835</v>
      </c>
      <c r="P80" s="11">
        <f t="shared" si="65"/>
        <v>0.00903492796718826</v>
      </c>
      <c r="Q80" s="15">
        <f t="shared" si="66"/>
        <v>0.00171663631376577</v>
      </c>
      <c r="R80" s="11">
        <f t="shared" si="67"/>
        <v>0.0148697958333333</v>
      </c>
      <c r="S80" s="16">
        <f t="shared" si="68"/>
        <v>0.115444511344105</v>
      </c>
      <c r="T80" s="3">
        <v>0.01</v>
      </c>
      <c r="U80" s="17">
        <f t="shared" si="69"/>
        <v>0.00115444511344105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0.020254445113441</v>
      </c>
      <c r="AR80" s="24">
        <f t="shared" si="74"/>
        <v>7.82620833333333</v>
      </c>
      <c r="AS80" s="1">
        <f t="shared" si="75"/>
        <v>0.19</v>
      </c>
      <c r="AT80" s="2">
        <f t="shared" si="76"/>
        <v>162.825</v>
      </c>
      <c r="AU80" s="1">
        <f t="shared" si="77"/>
        <v>32856.495922666</v>
      </c>
    </row>
    <row r="81" s="1" customFormat="1" spans="1:47">
      <c r="A81" s="6"/>
      <c r="B81" s="6"/>
      <c r="C81" s="9">
        <v>5</v>
      </c>
      <c r="D81" s="10">
        <v>20.5343870967742</v>
      </c>
      <c r="E81" s="12">
        <f t="shared" si="78"/>
        <v>13.8884666666667</v>
      </c>
      <c r="F81" s="9" t="s">
        <v>111</v>
      </c>
      <c r="G81" s="6">
        <v>6</v>
      </c>
      <c r="H81" s="11">
        <f t="shared" si="60"/>
        <v>20.5343870967742</v>
      </c>
      <c r="I81" s="11">
        <f t="shared" si="61"/>
        <v>293.684387096774</v>
      </c>
      <c r="J81" s="11">
        <f t="shared" si="62"/>
        <v>0.210686588112563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0.16162540491698</v>
      </c>
      <c r="P81" s="11">
        <f t="shared" si="65"/>
        <v>0.03405230511427</v>
      </c>
      <c r="Q81" s="15">
        <f t="shared" si="66"/>
        <v>0.00646993797171131</v>
      </c>
      <c r="R81" s="11">
        <f t="shared" si="67"/>
        <v>0.0148697958333333</v>
      </c>
      <c r="S81" s="16">
        <f t="shared" si="68"/>
        <v>0.435106039398859</v>
      </c>
      <c r="T81" s="3">
        <v>0.01</v>
      </c>
      <c r="U81" s="17">
        <f t="shared" si="69"/>
        <v>0.00435106039398859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0.0234510603939886</v>
      </c>
      <c r="AR81" s="24">
        <f t="shared" si="74"/>
        <v>7.82620833333333</v>
      </c>
      <c r="AS81" s="1">
        <f t="shared" si="75"/>
        <v>0.19</v>
      </c>
      <c r="AT81" s="2">
        <f t="shared" si="76"/>
        <v>162.825</v>
      </c>
      <c r="AU81" s="1">
        <f t="shared" si="77"/>
        <v>38042.0034171144</v>
      </c>
    </row>
    <row r="82" s="1" customFormat="1" spans="1:47">
      <c r="A82" s="6"/>
      <c r="B82" s="6"/>
      <c r="C82" s="9">
        <v>6</v>
      </c>
      <c r="D82" s="10">
        <v>25.0214666666667</v>
      </c>
      <c r="E82" s="12">
        <f t="shared" si="78"/>
        <v>20.5343870967742</v>
      </c>
      <c r="F82" s="9" t="s">
        <v>109</v>
      </c>
      <c r="G82" s="6">
        <v>7</v>
      </c>
      <c r="H82" s="11">
        <f t="shared" si="60"/>
        <v>25.0214666666667</v>
      </c>
      <c r="I82" s="11">
        <f t="shared" si="61"/>
        <v>298.171466666667</v>
      </c>
      <c r="J82" s="11">
        <f t="shared" si="62"/>
        <v>0.346989179416603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0.205835183136043</v>
      </c>
      <c r="P82" s="11">
        <f t="shared" si="65"/>
        <v>0.0714225812914418</v>
      </c>
      <c r="Q82" s="15">
        <f t="shared" si="66"/>
        <v>0.0135702904453739</v>
      </c>
      <c r="R82" s="11">
        <f t="shared" si="67"/>
        <v>0.0148697958333333</v>
      </c>
      <c r="S82" s="16">
        <f t="shared" si="68"/>
        <v>0.91260771818761</v>
      </c>
      <c r="T82" s="3">
        <v>0.01</v>
      </c>
      <c r="U82" s="17">
        <f t="shared" si="69"/>
        <v>0.0091260771818761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0.0340260771818761</v>
      </c>
      <c r="AR82" s="24">
        <f t="shared" si="74"/>
        <v>7.82620833333333</v>
      </c>
      <c r="AS82" s="1">
        <f t="shared" si="75"/>
        <v>0.19</v>
      </c>
      <c r="AT82" s="2">
        <f t="shared" si="76"/>
        <v>162.825</v>
      </c>
      <c r="AU82" s="1">
        <f t="shared" si="77"/>
        <v>55196.6573228279</v>
      </c>
    </row>
    <row r="83" s="1" customFormat="1" spans="1:47">
      <c r="A83" s="6"/>
      <c r="B83" s="6"/>
      <c r="C83" s="9">
        <v>7</v>
      </c>
      <c r="D83" s="10">
        <v>24.9883548387097</v>
      </c>
      <c r="E83" s="12">
        <f t="shared" si="78"/>
        <v>25.0214666666667</v>
      </c>
      <c r="F83" s="9" t="s">
        <v>109</v>
      </c>
      <c r="G83" s="6">
        <v>8</v>
      </c>
      <c r="H83" s="11">
        <f t="shared" si="60"/>
        <v>24.9883548387097</v>
      </c>
      <c r="I83" s="11">
        <f t="shared" si="61"/>
        <v>298.13835483871</v>
      </c>
      <c r="J83" s="11">
        <f t="shared" si="62"/>
        <v>0.345733023277678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0.212674685177935</v>
      </c>
      <c r="P83" s="11">
        <f t="shared" si="65"/>
        <v>0.0735286618811958</v>
      </c>
      <c r="Q83" s="15">
        <f t="shared" si="66"/>
        <v>0.0139704457574272</v>
      </c>
      <c r="R83" s="11">
        <f t="shared" si="67"/>
        <v>0.0148697958333333</v>
      </c>
      <c r="S83" s="16">
        <f t="shared" si="68"/>
        <v>0.939518330581914</v>
      </c>
      <c r="T83" s="3">
        <v>0.01</v>
      </c>
      <c r="U83" s="17">
        <f t="shared" si="69"/>
        <v>0.00939518330581914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0.0342951833058191</v>
      </c>
      <c r="AR83" s="24">
        <f t="shared" si="74"/>
        <v>7.82620833333333</v>
      </c>
      <c r="AS83" s="1">
        <f t="shared" si="75"/>
        <v>0.19</v>
      </c>
      <c r="AT83" s="2">
        <f t="shared" si="76"/>
        <v>162.825</v>
      </c>
      <c r="AU83" s="1">
        <f t="shared" si="77"/>
        <v>55633.1977570179</v>
      </c>
    </row>
    <row r="84" s="1" customFormat="1" spans="1:47">
      <c r="A84" s="6"/>
      <c r="B84" s="6"/>
      <c r="C84" s="9">
        <v>8</v>
      </c>
      <c r="D84" s="10">
        <v>26.6702580645161</v>
      </c>
      <c r="E84" s="12">
        <f t="shared" si="78"/>
        <v>24.9883548387097</v>
      </c>
      <c r="F84" s="9" t="s">
        <v>109</v>
      </c>
      <c r="G84" s="6">
        <v>9</v>
      </c>
      <c r="H84" s="11">
        <f t="shared" si="60"/>
        <v>26.6702580645161</v>
      </c>
      <c r="I84" s="11">
        <f t="shared" si="61"/>
        <v>299.820258064516</v>
      </c>
      <c r="J84" s="11">
        <f t="shared" si="62"/>
        <v>0.415246421356297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0.217408106630072</v>
      </c>
      <c r="P84" s="11">
        <f t="shared" si="65"/>
        <v>0.0902779382519859</v>
      </c>
      <c r="Q84" s="15">
        <f t="shared" si="66"/>
        <v>0.0171528082678773</v>
      </c>
      <c r="R84" s="11">
        <f t="shared" si="67"/>
        <v>0.0148697958333333</v>
      </c>
      <c r="S84" s="16">
        <f t="shared" si="68"/>
        <v>1.15353354276904</v>
      </c>
      <c r="T84" s="3">
        <v>0.01</v>
      </c>
      <c r="U84" s="17">
        <f t="shared" si="69"/>
        <v>0.0115353354276904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0.0306353354276904</v>
      </c>
      <c r="AR84" s="24">
        <f t="shared" si="74"/>
        <v>7.82620833333333</v>
      </c>
      <c r="AS84" s="1">
        <f t="shared" si="75"/>
        <v>0.19</v>
      </c>
      <c r="AT84" s="2">
        <f t="shared" si="76"/>
        <v>162.825</v>
      </c>
      <c r="AU84" s="1">
        <f t="shared" si="77"/>
        <v>49696.2404021351</v>
      </c>
    </row>
    <row r="85" s="1" customFormat="1" spans="1:47">
      <c r="A85" s="6"/>
      <c r="B85" s="6"/>
      <c r="C85" s="9">
        <v>9</v>
      </c>
      <c r="D85" s="10">
        <v>22.4051333333333</v>
      </c>
      <c r="E85" s="12">
        <f t="shared" si="78"/>
        <v>26.6702580645161</v>
      </c>
      <c r="F85" s="9" t="s">
        <v>109</v>
      </c>
      <c r="G85" s="6">
        <v>10</v>
      </c>
      <c r="H85" s="11">
        <f t="shared" si="60"/>
        <v>22.4051333333333</v>
      </c>
      <c r="I85" s="11">
        <f t="shared" si="61"/>
        <v>295.555133333333</v>
      </c>
      <c r="J85" s="11">
        <f t="shared" si="62"/>
        <v>0.259880725783968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0.20539225171142</v>
      </c>
      <c r="P85" s="11">
        <f t="shared" si="65"/>
        <v>0.0533774874451673</v>
      </c>
      <c r="Q85" s="15">
        <f t="shared" si="66"/>
        <v>0.0101417226145818</v>
      </c>
      <c r="R85" s="11">
        <f t="shared" si="67"/>
        <v>0.0148697958333333</v>
      </c>
      <c r="S85" s="16">
        <f t="shared" si="68"/>
        <v>0.682035095051359</v>
      </c>
      <c r="T85" s="3">
        <v>0.01</v>
      </c>
      <c r="U85" s="17">
        <f t="shared" si="69"/>
        <v>0.00682035095051359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0.0259203509505136</v>
      </c>
      <c r="AR85" s="24">
        <f t="shared" si="74"/>
        <v>7.82620833333333</v>
      </c>
      <c r="AS85" s="1">
        <f t="shared" si="75"/>
        <v>0.19</v>
      </c>
      <c r="AT85" s="2">
        <f t="shared" si="76"/>
        <v>162.825</v>
      </c>
      <c r="AU85" s="1">
        <f t="shared" si="77"/>
        <v>42047.6542580995</v>
      </c>
    </row>
    <row r="86" s="1" customFormat="1" spans="1:47">
      <c r="A86" s="6"/>
      <c r="B86" s="6"/>
      <c r="C86" s="9">
        <v>10</v>
      </c>
      <c r="D86" s="10">
        <v>14.4928709677419</v>
      </c>
      <c r="E86" s="12">
        <f t="shared" si="78"/>
        <v>22.4051333333333</v>
      </c>
      <c r="F86" s="9" t="s">
        <v>109</v>
      </c>
      <c r="G86" s="6">
        <v>11</v>
      </c>
      <c r="H86" s="11">
        <f t="shared" si="60"/>
        <v>14.4928709677419</v>
      </c>
      <c r="I86" s="11">
        <f t="shared" si="61"/>
        <v>287.642870967742</v>
      </c>
      <c r="J86" s="11">
        <f t="shared" si="62"/>
        <v>0.105006497170614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0.14441402605294</v>
      </c>
      <c r="O86" s="11">
        <f t="shared" si="79"/>
        <v>0.0858628215466459</v>
      </c>
      <c r="P86" s="11">
        <f t="shared" si="65"/>
        <v>0.00901615412779881</v>
      </c>
      <c r="Q86" s="15">
        <f t="shared" si="66"/>
        <v>0.00171306928428177</v>
      </c>
      <c r="R86" s="11">
        <f t="shared" si="67"/>
        <v>0.0148697958333333</v>
      </c>
      <c r="S86" s="16">
        <f t="shared" si="68"/>
        <v>0.115204627116777</v>
      </c>
      <c r="T86" s="3">
        <v>0.01</v>
      </c>
      <c r="U86" s="17">
        <f t="shared" si="69"/>
        <v>0.00115204627116777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0.0127520462711678</v>
      </c>
      <c r="AR86" s="24">
        <f t="shared" si="74"/>
        <v>7.82620833333333</v>
      </c>
      <c r="AS86" s="1">
        <f t="shared" si="75"/>
        <v>0.19</v>
      </c>
      <c r="AT86" s="2">
        <f t="shared" si="76"/>
        <v>162.825</v>
      </c>
      <c r="AU86" s="1">
        <f t="shared" si="77"/>
        <v>20686.2026566321</v>
      </c>
    </row>
    <row r="87" s="1" customFormat="1" spans="1:48">
      <c r="A87" s="6"/>
      <c r="B87" s="6"/>
      <c r="C87" s="9">
        <v>11</v>
      </c>
      <c r="D87" s="10">
        <v>8.785</v>
      </c>
      <c r="E87" s="12">
        <f t="shared" si="78"/>
        <v>14.4928709677419</v>
      </c>
      <c r="F87" s="9" t="s">
        <v>111</v>
      </c>
      <c r="G87" s="6">
        <v>12</v>
      </c>
      <c r="H87" s="11">
        <f t="shared" si="60"/>
        <v>8.785</v>
      </c>
      <c r="I87" s="11">
        <f t="shared" si="61"/>
        <v>281.935</v>
      </c>
      <c r="J87" s="11">
        <f t="shared" si="62"/>
        <v>0.0529163231068749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0.15510875075218</v>
      </c>
      <c r="P87" s="11">
        <f t="shared" si="65"/>
        <v>0.0082077847715061</v>
      </c>
      <c r="Q87" s="15">
        <f t="shared" si="66"/>
        <v>0.00155947910658616</v>
      </c>
      <c r="R87" s="11">
        <f t="shared" si="67"/>
        <v>0.0148697958333333</v>
      </c>
      <c r="S87" s="16">
        <f t="shared" si="68"/>
        <v>0.104875623314902</v>
      </c>
      <c r="T87" s="3">
        <v>0.01</v>
      </c>
      <c r="U87" s="17">
        <f t="shared" si="69"/>
        <v>0.00104875623314902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0.012648756233149</v>
      </c>
      <c r="AR87" s="24">
        <f t="shared" si="74"/>
        <v>7.82620833333333</v>
      </c>
      <c r="AS87" s="1">
        <f t="shared" si="75"/>
        <v>0.19</v>
      </c>
      <c r="AT87" s="2">
        <f t="shared" si="76"/>
        <v>162.825</v>
      </c>
      <c r="AU87" s="1">
        <f t="shared" si="77"/>
        <v>20518.646908054</v>
      </c>
      <c r="AV87" s="1">
        <f>SUM(AU76:AU87)</f>
        <v>408398.626985188</v>
      </c>
    </row>
    <row r="88" s="1" customFormat="1" spans="1:46">
      <c r="A88" s="6"/>
      <c r="B88" s="6"/>
      <c r="C88" s="9">
        <v>12</v>
      </c>
      <c r="D88" s="10">
        <v>0.256290322580645</v>
      </c>
      <c r="E88" s="12">
        <f t="shared" si="78"/>
        <v>8.785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2.2</v>
      </c>
      <c r="E91" s="9"/>
      <c r="F91" s="9"/>
      <c r="G91" s="6">
        <v>1</v>
      </c>
      <c r="H91" s="11">
        <f t="shared" ref="H91:H102" si="80">E92</f>
        <v>2.2</v>
      </c>
      <c r="I91" s="11">
        <f t="shared" ref="I91:I102" si="81">H91+273.15</f>
        <v>275.35</v>
      </c>
      <c r="J91" s="11">
        <f t="shared" ref="J91:J102" si="82">EXP(($C$18*(I91-$C$16))/($C$19*I91*$C$16))</f>
        <v>0.0231684822826173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0.0017589511748963</v>
      </c>
      <c r="Q91" s="15">
        <f t="shared" ref="Q91:Q102" si="86">P91*$B$93</f>
        <v>0.000316611211481334</v>
      </c>
      <c r="R91" s="11">
        <f t="shared" ref="R91:R102" si="87">L91*$B$93</f>
        <v>0.0136656</v>
      </c>
      <c r="S91" s="16">
        <f t="shared" ref="S91:S102" si="88">Q91/R91</f>
        <v>0.0231684822826172</v>
      </c>
      <c r="T91" s="3">
        <v>0.01</v>
      </c>
      <c r="U91" s="17">
        <f t="shared" ref="U91:U102" si="89">S91*T91</f>
        <v>0.000231684822826172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0.0150316848228262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148.033333333333</v>
      </c>
      <c r="AU91" s="1">
        <f t="shared" ref="AU91:AU102" si="96">AT91*10000*AS91*0.67*AR91*AQ91</f>
        <v>20373.7365842621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1.11532258064516</v>
      </c>
      <c r="E92" s="12">
        <f t="shared" ref="E92:E103" si="97">D91</f>
        <v>2.2</v>
      </c>
      <c r="F92" s="9" t="s">
        <v>109</v>
      </c>
      <c r="G92" s="6">
        <v>2</v>
      </c>
      <c r="H92" s="11">
        <f t="shared" si="80"/>
        <v>1.11532258064516</v>
      </c>
      <c r="I92" s="11">
        <f t="shared" si="81"/>
        <v>274.265322580645</v>
      </c>
      <c r="J92" s="11">
        <f t="shared" si="82"/>
        <v>0.0201447459005402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0.150081048825104</v>
      </c>
      <c r="P92" s="11">
        <f t="shared" si="85"/>
        <v>0.00302334459306828</v>
      </c>
      <c r="Q92" s="15">
        <f t="shared" si="86"/>
        <v>0.000544202026752291</v>
      </c>
      <c r="R92" s="11">
        <f t="shared" si="87"/>
        <v>0.0136656</v>
      </c>
      <c r="S92" s="16">
        <f t="shared" si="88"/>
        <v>0.0398227686125959</v>
      </c>
      <c r="T92" s="3">
        <v>0.01</v>
      </c>
      <c r="U92" s="17">
        <f t="shared" si="89"/>
        <v>0.000398227686125959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0.015198227686126</v>
      </c>
      <c r="AR92" s="24">
        <f t="shared" si="93"/>
        <v>7.592</v>
      </c>
      <c r="AS92" s="1">
        <f t="shared" si="94"/>
        <v>0.18</v>
      </c>
      <c r="AT92" s="2">
        <f t="shared" si="95"/>
        <v>148.033333333333</v>
      </c>
      <c r="AU92" s="1">
        <f t="shared" si="96"/>
        <v>20599.4664653002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4.45758620689655</v>
      </c>
      <c r="E93" s="12">
        <f t="shared" si="97"/>
        <v>1.11532258064516</v>
      </c>
      <c r="F93" s="9" t="s">
        <v>109</v>
      </c>
      <c r="G93" s="6">
        <v>3</v>
      </c>
      <c r="H93" s="11">
        <f t="shared" si="80"/>
        <v>4.45758620689655</v>
      </c>
      <c r="I93" s="11">
        <f t="shared" si="81"/>
        <v>277.607586206897</v>
      </c>
      <c r="J93" s="11">
        <f t="shared" si="82"/>
        <v>0.0308878502810459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0.222977704232035</v>
      </c>
      <c r="P93" s="11">
        <f t="shared" si="85"/>
        <v>0.00688730194433044</v>
      </c>
      <c r="Q93" s="15">
        <f t="shared" si="86"/>
        <v>0.00123971434997948</v>
      </c>
      <c r="R93" s="11">
        <f t="shared" si="87"/>
        <v>0.0136656</v>
      </c>
      <c r="S93" s="16">
        <f t="shared" si="88"/>
        <v>0.0907178865164704</v>
      </c>
      <c r="T93" s="3">
        <v>0.01</v>
      </c>
      <c r="U93" s="17">
        <f t="shared" si="89"/>
        <v>0.000907178865164704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0.0157071788651647</v>
      </c>
      <c r="AR93" s="24">
        <f t="shared" si="93"/>
        <v>7.592</v>
      </c>
      <c r="AS93" s="1">
        <f t="shared" si="94"/>
        <v>0.18</v>
      </c>
      <c r="AT93" s="2">
        <f t="shared" si="95"/>
        <v>148.033333333333</v>
      </c>
      <c r="AU93" s="1">
        <f t="shared" si="96"/>
        <v>21289.2918160978</v>
      </c>
    </row>
    <row r="94" s="1" customFormat="1" spans="1:47">
      <c r="A94" s="6"/>
      <c r="B94" s="6"/>
      <c r="C94" s="9">
        <v>3</v>
      </c>
      <c r="D94" s="10">
        <v>9.92038709677419</v>
      </c>
      <c r="E94" s="12">
        <f t="shared" si="97"/>
        <v>4.45758620689655</v>
      </c>
      <c r="F94" s="9" t="s">
        <v>109</v>
      </c>
      <c r="G94" s="6">
        <v>4</v>
      </c>
      <c r="H94" s="11">
        <f t="shared" si="80"/>
        <v>9.92038709677419</v>
      </c>
      <c r="I94" s="11">
        <f t="shared" si="81"/>
        <v>283.070387096774</v>
      </c>
      <c r="J94" s="11">
        <f t="shared" si="82"/>
        <v>0.0607783153449743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0.292010402287705</v>
      </c>
      <c r="P94" s="11">
        <f t="shared" si="85"/>
        <v>0.0177479003142549</v>
      </c>
      <c r="Q94" s="15">
        <f t="shared" si="86"/>
        <v>0.00319462205656589</v>
      </c>
      <c r="R94" s="11">
        <f t="shared" si="87"/>
        <v>0.0136656</v>
      </c>
      <c r="S94" s="16">
        <f t="shared" si="88"/>
        <v>0.233771078954886</v>
      </c>
      <c r="T94" s="3">
        <v>0.01</v>
      </c>
      <c r="U94" s="17">
        <f t="shared" si="89"/>
        <v>0.00233771078954886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0.0294377107895489</v>
      </c>
      <c r="AR94" s="24">
        <f t="shared" si="93"/>
        <v>7.592</v>
      </c>
      <c r="AS94" s="1">
        <f t="shared" si="94"/>
        <v>0.18</v>
      </c>
      <c r="AT94" s="2">
        <f t="shared" si="95"/>
        <v>148.033333333333</v>
      </c>
      <c r="AU94" s="1">
        <f t="shared" si="96"/>
        <v>39899.4638551234</v>
      </c>
    </row>
    <row r="95" s="1" customFormat="1" spans="1:47">
      <c r="A95" s="6"/>
      <c r="B95" s="6"/>
      <c r="C95" s="9">
        <v>4</v>
      </c>
      <c r="D95" s="10">
        <v>13.8884666666667</v>
      </c>
      <c r="E95" s="12">
        <f t="shared" si="97"/>
        <v>9.92038709677419</v>
      </c>
      <c r="F95" s="9" t="s">
        <v>109</v>
      </c>
      <c r="G95" s="6">
        <v>5</v>
      </c>
      <c r="H95" s="11">
        <f t="shared" si="80"/>
        <v>13.8884666666667</v>
      </c>
      <c r="I95" s="11">
        <f t="shared" si="81"/>
        <v>287.038466666667</v>
      </c>
      <c r="J95" s="11">
        <f t="shared" si="82"/>
        <v>0.0977824581213249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0.260549376874778</v>
      </c>
      <c r="O95" s="11">
        <f t="shared" si="98"/>
        <v>0.0896331250986725</v>
      </c>
      <c r="P95" s="11">
        <f t="shared" si="85"/>
        <v>0.00876454730124442</v>
      </c>
      <c r="Q95" s="15">
        <f t="shared" si="86"/>
        <v>0.001577618514224</v>
      </c>
      <c r="R95" s="11">
        <f t="shared" si="87"/>
        <v>0.0136656</v>
      </c>
      <c r="S95" s="16">
        <f t="shared" si="88"/>
        <v>0.115444511344105</v>
      </c>
      <c r="T95" s="3">
        <v>0.01</v>
      </c>
      <c r="U95" s="17">
        <f t="shared" si="89"/>
        <v>0.00115444511344105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0.028254445113441</v>
      </c>
      <c r="AR95" s="24">
        <f t="shared" si="93"/>
        <v>7.592</v>
      </c>
      <c r="AS95" s="1">
        <f t="shared" si="94"/>
        <v>0.18</v>
      </c>
      <c r="AT95" s="2">
        <f t="shared" si="95"/>
        <v>148.033333333333</v>
      </c>
      <c r="AU95" s="1">
        <f t="shared" si="96"/>
        <v>38295.682011746</v>
      </c>
    </row>
    <row r="96" s="1" customFormat="1" spans="1:47">
      <c r="A96" s="6"/>
      <c r="B96" s="6"/>
      <c r="C96" s="9">
        <v>5</v>
      </c>
      <c r="D96" s="10">
        <v>20.5343870967742</v>
      </c>
      <c r="E96" s="12">
        <f t="shared" si="97"/>
        <v>13.8884666666667</v>
      </c>
      <c r="F96" s="9" t="s">
        <v>111</v>
      </c>
      <c r="G96" s="6">
        <v>6</v>
      </c>
      <c r="H96" s="11">
        <f t="shared" si="80"/>
        <v>20.5343870967742</v>
      </c>
      <c r="I96" s="11">
        <f t="shared" si="81"/>
        <v>293.684387096774</v>
      </c>
      <c r="J96" s="11">
        <f t="shared" si="82"/>
        <v>0.210686588112563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0.156788577797428</v>
      </c>
      <c r="P96" s="11">
        <f t="shared" si="85"/>
        <v>0.0330332505111613</v>
      </c>
      <c r="Q96" s="15">
        <f t="shared" si="86"/>
        <v>0.00594598509200903</v>
      </c>
      <c r="R96" s="11">
        <f t="shared" si="87"/>
        <v>0.0136656</v>
      </c>
      <c r="S96" s="16">
        <f t="shared" si="88"/>
        <v>0.435106039398858</v>
      </c>
      <c r="T96" s="3">
        <v>0.01</v>
      </c>
      <c r="U96" s="17">
        <f t="shared" si="89"/>
        <v>0.00435106039398858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0.0314510603939886</v>
      </c>
      <c r="AR96" s="24">
        <f t="shared" si="93"/>
        <v>7.592</v>
      </c>
      <c r="AS96" s="1">
        <f t="shared" si="94"/>
        <v>0.18</v>
      </c>
      <c r="AT96" s="2">
        <f t="shared" si="95"/>
        <v>148.033333333333</v>
      </c>
      <c r="AU96" s="1">
        <f t="shared" si="96"/>
        <v>42628.3299121467</v>
      </c>
    </row>
    <row r="97" s="1" customFormat="1" spans="1:47">
      <c r="A97" s="6"/>
      <c r="B97" s="6"/>
      <c r="C97" s="9">
        <v>6</v>
      </c>
      <c r="D97" s="10">
        <v>25.0214666666667</v>
      </c>
      <c r="E97" s="12">
        <f t="shared" si="97"/>
        <v>20.5343870967742</v>
      </c>
      <c r="F97" s="9" t="s">
        <v>109</v>
      </c>
      <c r="G97" s="6">
        <v>7</v>
      </c>
      <c r="H97" s="11">
        <f t="shared" si="80"/>
        <v>25.0214666666667</v>
      </c>
      <c r="I97" s="11">
        <f t="shared" si="81"/>
        <v>298.171466666667</v>
      </c>
      <c r="J97" s="11">
        <f t="shared" si="82"/>
        <v>0.346989179416603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0.199675327286267</v>
      </c>
      <c r="P97" s="11">
        <f t="shared" si="85"/>
        <v>0.0692851779648033</v>
      </c>
      <c r="Q97" s="15">
        <f t="shared" si="86"/>
        <v>0.0124713320336646</v>
      </c>
      <c r="R97" s="11">
        <f t="shared" si="87"/>
        <v>0.0136656</v>
      </c>
      <c r="S97" s="16">
        <f t="shared" si="88"/>
        <v>0.912607718187609</v>
      </c>
      <c r="T97" s="3">
        <v>0.01</v>
      </c>
      <c r="U97" s="17">
        <f t="shared" si="89"/>
        <v>0.00912607718187609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0.0436260771818761</v>
      </c>
      <c r="AR97" s="24">
        <f t="shared" si="93"/>
        <v>7.592</v>
      </c>
      <c r="AS97" s="1">
        <f t="shared" si="94"/>
        <v>0.18</v>
      </c>
      <c r="AT97" s="2">
        <f t="shared" si="95"/>
        <v>148.033333333333</v>
      </c>
      <c r="AU97" s="1">
        <f t="shared" si="96"/>
        <v>59130.178365536</v>
      </c>
    </row>
    <row r="98" s="1" customFormat="1" spans="1:47">
      <c r="A98" s="6"/>
      <c r="B98" s="6"/>
      <c r="C98" s="9">
        <v>7</v>
      </c>
      <c r="D98" s="10">
        <v>24.9883548387097</v>
      </c>
      <c r="E98" s="12">
        <f t="shared" si="97"/>
        <v>25.0214666666667</v>
      </c>
      <c r="F98" s="9" t="s">
        <v>109</v>
      </c>
      <c r="G98" s="6">
        <v>8</v>
      </c>
      <c r="H98" s="11">
        <f t="shared" si="80"/>
        <v>24.9883548387097</v>
      </c>
      <c r="I98" s="11">
        <f t="shared" si="81"/>
        <v>298.13835483871</v>
      </c>
      <c r="J98" s="11">
        <f t="shared" si="82"/>
        <v>0.345733023277678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0.206310149321463</v>
      </c>
      <c r="P98" s="11">
        <f t="shared" si="85"/>
        <v>0.0713282316577788</v>
      </c>
      <c r="Q98" s="15">
        <f t="shared" si="86"/>
        <v>0.0128390816984002</v>
      </c>
      <c r="R98" s="11">
        <f t="shared" si="87"/>
        <v>0.0136656</v>
      </c>
      <c r="S98" s="16">
        <f t="shared" si="88"/>
        <v>0.939518330581912</v>
      </c>
      <c r="T98" s="3">
        <v>0.01</v>
      </c>
      <c r="U98" s="17">
        <f t="shared" si="89"/>
        <v>0.00939518330581912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0.0438951833058191</v>
      </c>
      <c r="AR98" s="24">
        <f t="shared" si="93"/>
        <v>7.592</v>
      </c>
      <c r="AS98" s="1">
        <f t="shared" si="94"/>
        <v>0.18</v>
      </c>
      <c r="AT98" s="2">
        <f t="shared" si="95"/>
        <v>148.033333333333</v>
      </c>
      <c r="AU98" s="1">
        <f t="shared" si="96"/>
        <v>59494.9210638463</v>
      </c>
    </row>
    <row r="99" s="1" customFormat="1" spans="1:47">
      <c r="A99" s="6"/>
      <c r="B99" s="6"/>
      <c r="C99" s="9">
        <v>8</v>
      </c>
      <c r="D99" s="10">
        <v>26.6702580645161</v>
      </c>
      <c r="E99" s="12">
        <f t="shared" si="97"/>
        <v>24.9883548387097</v>
      </c>
      <c r="F99" s="9" t="s">
        <v>109</v>
      </c>
      <c r="G99" s="6">
        <v>9</v>
      </c>
      <c r="H99" s="11">
        <f t="shared" si="80"/>
        <v>26.6702580645161</v>
      </c>
      <c r="I99" s="11">
        <f t="shared" si="81"/>
        <v>299.820258064516</v>
      </c>
      <c r="J99" s="11">
        <f t="shared" si="82"/>
        <v>0.415246421356297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0.210901917663685</v>
      </c>
      <c r="P99" s="11">
        <f t="shared" si="85"/>
        <v>0.0875762665670256</v>
      </c>
      <c r="Q99" s="15">
        <f t="shared" si="86"/>
        <v>0.0157637279820646</v>
      </c>
      <c r="R99" s="11">
        <f t="shared" si="87"/>
        <v>0.0136656</v>
      </c>
      <c r="S99" s="16">
        <f t="shared" si="88"/>
        <v>1.15353354276904</v>
      </c>
      <c r="T99" s="3">
        <v>0.01</v>
      </c>
      <c r="U99" s="17">
        <f t="shared" si="89"/>
        <v>0.0115353354276904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0.0386353354276904</v>
      </c>
      <c r="AR99" s="24">
        <f t="shared" si="93"/>
        <v>7.592</v>
      </c>
      <c r="AS99" s="1">
        <f t="shared" si="94"/>
        <v>0.18</v>
      </c>
      <c r="AT99" s="2">
        <f t="shared" si="95"/>
        <v>148.033333333333</v>
      </c>
      <c r="AU99" s="1">
        <f t="shared" si="96"/>
        <v>52365.7963911713</v>
      </c>
    </row>
    <row r="100" s="1" customFormat="1" spans="1:47">
      <c r="A100" s="6"/>
      <c r="B100" s="6"/>
      <c r="C100" s="9">
        <v>9</v>
      </c>
      <c r="D100" s="10">
        <v>22.4051333333333</v>
      </c>
      <c r="E100" s="12">
        <f t="shared" si="97"/>
        <v>26.6702580645161</v>
      </c>
      <c r="F100" s="9" t="s">
        <v>109</v>
      </c>
      <c r="G100" s="6">
        <v>10</v>
      </c>
      <c r="H100" s="11">
        <f t="shared" si="80"/>
        <v>22.4051333333333</v>
      </c>
      <c r="I100" s="11">
        <f t="shared" si="81"/>
        <v>295.555133333333</v>
      </c>
      <c r="J100" s="11">
        <f t="shared" si="82"/>
        <v>0.259880725783968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0.199245651096659</v>
      </c>
      <c r="P100" s="11">
        <f t="shared" si="85"/>
        <v>0.0517801044162991</v>
      </c>
      <c r="Q100" s="15">
        <f t="shared" si="86"/>
        <v>0.00932041879493384</v>
      </c>
      <c r="R100" s="11">
        <f t="shared" si="87"/>
        <v>0.0136656</v>
      </c>
      <c r="S100" s="16">
        <f t="shared" si="88"/>
        <v>0.682035095051358</v>
      </c>
      <c r="T100" s="3">
        <v>0.01</v>
      </c>
      <c r="U100" s="17">
        <f t="shared" si="89"/>
        <v>0.00682035095051358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0.0339203509505136</v>
      </c>
      <c r="AR100" s="24">
        <f t="shared" si="93"/>
        <v>7.592</v>
      </c>
      <c r="AS100" s="1">
        <f t="shared" si="94"/>
        <v>0.18</v>
      </c>
      <c r="AT100" s="2">
        <f t="shared" si="95"/>
        <v>148.033333333333</v>
      </c>
      <c r="AU100" s="1">
        <f t="shared" si="96"/>
        <v>45975.1719954939</v>
      </c>
    </row>
    <row r="101" s="1" customFormat="1" spans="1:47">
      <c r="A101" s="6"/>
      <c r="B101" s="6"/>
      <c r="C101" s="9">
        <v>10</v>
      </c>
      <c r="D101" s="10">
        <v>14.4928709677419</v>
      </c>
      <c r="E101" s="12">
        <f t="shared" si="97"/>
        <v>22.4051333333333</v>
      </c>
      <c r="F101" s="9" t="s">
        <v>109</v>
      </c>
      <c r="G101" s="6">
        <v>11</v>
      </c>
      <c r="H101" s="11">
        <f t="shared" si="80"/>
        <v>14.4928709677419</v>
      </c>
      <c r="I101" s="11">
        <f t="shared" si="81"/>
        <v>287.642870967742</v>
      </c>
      <c r="J101" s="11">
        <f t="shared" si="82"/>
        <v>0.105006497170614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0.140092269346342</v>
      </c>
      <c r="O101" s="11">
        <f t="shared" si="98"/>
        <v>0.083293277334018</v>
      </c>
      <c r="P101" s="11">
        <f t="shared" si="85"/>
        <v>0.00874633529070572</v>
      </c>
      <c r="Q101" s="15">
        <f t="shared" si="86"/>
        <v>0.00157434035232703</v>
      </c>
      <c r="R101" s="11">
        <f t="shared" si="87"/>
        <v>0.0136656</v>
      </c>
      <c r="S101" s="16">
        <f t="shared" si="88"/>
        <v>0.115204627116777</v>
      </c>
      <c r="T101" s="3">
        <v>0.01</v>
      </c>
      <c r="U101" s="17">
        <f t="shared" si="89"/>
        <v>0.00115204627116777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0.0159520462711678</v>
      </c>
      <c r="AR101" s="24">
        <f t="shared" si="93"/>
        <v>7.592</v>
      </c>
      <c r="AS101" s="1">
        <f t="shared" si="94"/>
        <v>0.18</v>
      </c>
      <c r="AT101" s="2">
        <f t="shared" si="95"/>
        <v>148.033333333333</v>
      </c>
      <c r="AU101" s="1">
        <f t="shared" si="96"/>
        <v>21621.1816931662</v>
      </c>
    </row>
    <row r="102" s="1" customFormat="1" spans="1:48">
      <c r="A102" s="6"/>
      <c r="B102" s="6"/>
      <c r="C102" s="9">
        <v>11</v>
      </c>
      <c r="D102" s="10">
        <v>8.785</v>
      </c>
      <c r="E102" s="12">
        <f t="shared" si="97"/>
        <v>14.4928709677419</v>
      </c>
      <c r="F102" s="9" t="s">
        <v>111</v>
      </c>
      <c r="G102" s="6">
        <v>12</v>
      </c>
      <c r="H102" s="11">
        <f t="shared" si="80"/>
        <v>8.785</v>
      </c>
      <c r="I102" s="11">
        <f t="shared" si="81"/>
        <v>281.935</v>
      </c>
      <c r="J102" s="11">
        <f t="shared" si="82"/>
        <v>0.0529163231068749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0.150466942043312</v>
      </c>
      <c r="P102" s="11">
        <f t="shared" si="85"/>
        <v>0.00796215732206733</v>
      </c>
      <c r="Q102" s="15">
        <f t="shared" si="86"/>
        <v>0.00143318831797212</v>
      </c>
      <c r="R102" s="11">
        <f t="shared" si="87"/>
        <v>0.0136656</v>
      </c>
      <c r="S102" s="16">
        <f t="shared" si="88"/>
        <v>0.104875623314902</v>
      </c>
      <c r="T102" s="3">
        <v>0.01</v>
      </c>
      <c r="U102" s="17">
        <f t="shared" si="89"/>
        <v>0.00104875623314902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0.015848756233149</v>
      </c>
      <c r="AR102" s="24">
        <f t="shared" si="93"/>
        <v>7.592</v>
      </c>
      <c r="AS102" s="1">
        <f t="shared" si="94"/>
        <v>0.18</v>
      </c>
      <c r="AT102" s="2">
        <f t="shared" si="95"/>
        <v>148.033333333333</v>
      </c>
      <c r="AU102" s="1">
        <f t="shared" si="96"/>
        <v>21481.1838119455</v>
      </c>
      <c r="AV102" s="1">
        <f>SUM(AU91:AU102)</f>
        <v>443154.403965835</v>
      </c>
    </row>
    <row r="103" s="1" customFormat="1" spans="1:46">
      <c r="A103" s="6"/>
      <c r="B103" s="6"/>
      <c r="C103" s="9">
        <v>12</v>
      </c>
      <c r="D103" s="10">
        <v>0.256290322580645</v>
      </c>
      <c r="E103" s="12">
        <f t="shared" si="97"/>
        <v>8.785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66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="6" customFormat="1" spans="1:66">
      <c r="A106" s="31" t="s">
        <v>47</v>
      </c>
      <c r="B106" s="31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6" t="s">
        <v>93</v>
      </c>
      <c r="L106" s="6" t="s">
        <v>94</v>
      </c>
      <c r="M106" s="6" t="s">
        <v>95</v>
      </c>
      <c r="N106" s="6" t="s">
        <v>96</v>
      </c>
      <c r="O106" s="6" t="s">
        <v>97</v>
      </c>
      <c r="P106" s="6" t="s">
        <v>98</v>
      </c>
      <c r="Q106" s="6" t="s">
        <v>99</v>
      </c>
      <c r="R106" s="6" t="s">
        <v>100</v>
      </c>
      <c r="S106" s="4" t="s">
        <v>101</v>
      </c>
      <c r="T106" s="4" t="s">
        <v>102</v>
      </c>
      <c r="U106" s="4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G106" s="1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</row>
    <row r="107" s="6" customFormat="1" spans="1:78">
      <c r="A107" s="6" t="s">
        <v>107</v>
      </c>
      <c r="B107" s="6">
        <f>F9</f>
        <v>108.2955</v>
      </c>
      <c r="C107" s="9" t="s">
        <v>108</v>
      </c>
      <c r="D107" s="29">
        <v>2.2</v>
      </c>
      <c r="E107" s="9"/>
      <c r="F107" s="9"/>
      <c r="G107" s="6">
        <v>1</v>
      </c>
      <c r="H107" s="11">
        <f t="shared" ref="H107:H118" si="99">E108</f>
        <v>2.2</v>
      </c>
      <c r="I107" s="11">
        <f t="shared" ref="I107:I118" si="100">H107+273.15</f>
        <v>275.35</v>
      </c>
      <c r="J107" s="11">
        <f t="shared" ref="J107:J118" si="101">EXP(($C$18*(I107-$C$16))/($C$19*I107*$C$16))</f>
        <v>0.0231684822826173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O107" s="11">
        <f>L107</f>
        <v>2.43664875</v>
      </c>
      <c r="P107" s="11">
        <f t="shared" ref="P107:P118" si="104">O107*J107</f>
        <v>0.0564534533933365</v>
      </c>
      <c r="Q107" s="15">
        <f t="shared" ref="Q107:Q118" si="105">P107*$B$109</f>
        <v>0.0254040540270014</v>
      </c>
      <c r="R107" s="11">
        <f t="shared" ref="R107:R118" si="106">L107*$B$109</f>
        <v>1.0964919375</v>
      </c>
      <c r="S107" s="16">
        <f t="shared" ref="S107:S118" si="107">Q107/R107</f>
        <v>0.0231684822826173</v>
      </c>
      <c r="T107" s="4">
        <v>0.27</v>
      </c>
      <c r="U107" s="32">
        <f t="shared" ref="U107:U118" si="108">S107*T107</f>
        <v>0.00625549021630666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0.228286030300216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366.636666666667</v>
      </c>
      <c r="AF107" s="1">
        <f t="shared" ref="AF107:AF118" si="113">AE107*10000*AC107*AB107</f>
        <v>7553433.26731481</v>
      </c>
      <c r="AG107" s="1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26"/>
      <c r="BP107" s="4"/>
      <c r="BQ107" s="32"/>
      <c r="BR107" s="16"/>
      <c r="BS107" s="18"/>
      <c r="BT107" s="18"/>
      <c r="BU107" s="16"/>
      <c r="BV107" s="18"/>
      <c r="BW107" s="32"/>
      <c r="BX107" s="4"/>
      <c r="BY107" s="4"/>
      <c r="BZ107" s="4"/>
    </row>
    <row r="108" s="6" customFormat="1" spans="1:78">
      <c r="A108" s="6" t="s">
        <v>110</v>
      </c>
      <c r="B108" s="6">
        <v>27</v>
      </c>
      <c r="C108" s="9">
        <v>1</v>
      </c>
      <c r="D108" s="10">
        <v>1.11532258064516</v>
      </c>
      <c r="E108" s="12">
        <f t="shared" ref="E108:E119" si="114">D107</f>
        <v>2.2</v>
      </c>
      <c r="F108" s="9" t="s">
        <v>109</v>
      </c>
      <c r="G108" s="6">
        <v>2</v>
      </c>
      <c r="H108" s="11">
        <f t="shared" si="99"/>
        <v>1.11532258064516</v>
      </c>
      <c r="I108" s="11">
        <f t="shared" si="100"/>
        <v>274.265322580645</v>
      </c>
      <c r="J108" s="11">
        <f t="shared" si="101"/>
        <v>0.0201447459005402</v>
      </c>
      <c r="K108" s="11">
        <f t="shared" si="102"/>
        <v>9.024625</v>
      </c>
      <c r="L108" s="11">
        <f t="shared" si="103"/>
        <v>2.43664875</v>
      </c>
      <c r="M108" s="6" t="s">
        <v>109</v>
      </c>
      <c r="O108" s="11">
        <f t="shared" ref="O108:O118" si="115">L108+O107-P107-N108</f>
        <v>4.81684404660666</v>
      </c>
      <c r="P108" s="11">
        <f t="shared" si="104"/>
        <v>0.0970340993614211</v>
      </c>
      <c r="Q108" s="15">
        <f t="shared" si="105"/>
        <v>0.0436653447126395</v>
      </c>
      <c r="R108" s="11">
        <f t="shared" si="106"/>
        <v>1.0964919375</v>
      </c>
      <c r="S108" s="16">
        <f t="shared" si="107"/>
        <v>0.0398227686125959</v>
      </c>
      <c r="T108" s="4">
        <v>0.27</v>
      </c>
      <c r="U108" s="32">
        <f t="shared" si="108"/>
        <v>0.0107521475254009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0.229641772478908</v>
      </c>
      <c r="AC108" s="24">
        <f t="shared" si="110"/>
        <v>9.024625</v>
      </c>
      <c r="AD108" s="1">
        <f t="shared" si="111"/>
        <v>0.45</v>
      </c>
      <c r="AE108" s="25">
        <f t="shared" si="112"/>
        <v>366.636666666667</v>
      </c>
      <c r="AF108" s="1">
        <f t="shared" si="113"/>
        <v>7598291.5009131</v>
      </c>
      <c r="AG108" s="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26"/>
      <c r="BP108" s="4"/>
      <c r="BQ108" s="32"/>
      <c r="BR108" s="16"/>
      <c r="BS108" s="18"/>
      <c r="BT108" s="18"/>
      <c r="BU108" s="16"/>
      <c r="BV108" s="18"/>
      <c r="BW108" s="32"/>
      <c r="BX108" s="4"/>
      <c r="BY108" s="4"/>
      <c r="BZ108" s="4"/>
    </row>
    <row r="109" s="6" customFormat="1" spans="1:78">
      <c r="A109" s="6" t="s">
        <v>72</v>
      </c>
      <c r="B109" s="6">
        <f>G9</f>
        <v>0.45</v>
      </c>
      <c r="C109" s="9">
        <v>2</v>
      </c>
      <c r="D109" s="10">
        <v>4.45758620689655</v>
      </c>
      <c r="E109" s="12">
        <f t="shared" si="114"/>
        <v>1.11532258064516</v>
      </c>
      <c r="F109" s="9" t="s">
        <v>109</v>
      </c>
      <c r="G109" s="6">
        <v>3</v>
      </c>
      <c r="H109" s="11">
        <f t="shared" si="99"/>
        <v>4.45758620689655</v>
      </c>
      <c r="I109" s="11">
        <f t="shared" si="100"/>
        <v>277.607586206897</v>
      </c>
      <c r="J109" s="11">
        <f t="shared" si="101"/>
        <v>0.0308878502810459</v>
      </c>
      <c r="K109" s="11">
        <f t="shared" si="102"/>
        <v>9.024625</v>
      </c>
      <c r="L109" s="11">
        <f t="shared" si="103"/>
        <v>2.43664875</v>
      </c>
      <c r="M109" s="6" t="s">
        <v>109</v>
      </c>
      <c r="O109" s="11">
        <f t="shared" si="115"/>
        <v>7.15645869724524</v>
      </c>
      <c r="P109" s="11">
        <f t="shared" si="104"/>
        <v>0.221047624783</v>
      </c>
      <c r="Q109" s="15">
        <f t="shared" si="105"/>
        <v>0.0994714311523498</v>
      </c>
      <c r="R109" s="11">
        <f t="shared" si="106"/>
        <v>1.0964919375</v>
      </c>
      <c r="S109" s="16">
        <f t="shared" si="107"/>
        <v>0.0907178865164704</v>
      </c>
      <c r="T109" s="4">
        <v>0.27</v>
      </c>
      <c r="U109" s="32">
        <f t="shared" si="108"/>
        <v>0.024493829359447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0.233784889551873</v>
      </c>
      <c r="AC109" s="24">
        <f t="shared" si="110"/>
        <v>9.024625</v>
      </c>
      <c r="AD109" s="1">
        <f t="shared" si="111"/>
        <v>0.45</v>
      </c>
      <c r="AE109" s="25">
        <f t="shared" si="112"/>
        <v>366.636666666667</v>
      </c>
      <c r="AF109" s="1">
        <f t="shared" si="113"/>
        <v>7735377.23624328</v>
      </c>
      <c r="AG109" s="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26"/>
      <c r="BP109" s="4"/>
      <c r="BQ109" s="32"/>
      <c r="BR109" s="16"/>
      <c r="BS109" s="18"/>
      <c r="BT109" s="18"/>
      <c r="BU109" s="16"/>
      <c r="BV109" s="18"/>
      <c r="BW109" s="32"/>
      <c r="BX109" s="4"/>
      <c r="BY109" s="4"/>
      <c r="BZ109" s="4"/>
    </row>
    <row r="110" s="6" customFormat="1" spans="3:78">
      <c r="C110" s="9">
        <v>3</v>
      </c>
      <c r="D110" s="10">
        <v>9.92038709677419</v>
      </c>
      <c r="E110" s="12">
        <f t="shared" si="114"/>
        <v>4.45758620689655</v>
      </c>
      <c r="F110" s="9" t="s">
        <v>109</v>
      </c>
      <c r="G110" s="6">
        <v>4</v>
      </c>
      <c r="H110" s="11">
        <f t="shared" si="99"/>
        <v>9.92038709677419</v>
      </c>
      <c r="I110" s="11">
        <f t="shared" si="100"/>
        <v>283.070387096774</v>
      </c>
      <c r="J110" s="11">
        <f t="shared" si="101"/>
        <v>0.0607783153449743</v>
      </c>
      <c r="K110" s="11">
        <f t="shared" si="102"/>
        <v>9.024625</v>
      </c>
      <c r="L110" s="11">
        <f t="shared" si="103"/>
        <v>2.43664875</v>
      </c>
      <c r="M110" s="6" t="s">
        <v>109</v>
      </c>
      <c r="O110" s="11">
        <f t="shared" si="115"/>
        <v>9.37205982246224</v>
      </c>
      <c r="P110" s="11">
        <f t="shared" si="104"/>
        <v>0.569618007321574</v>
      </c>
      <c r="Q110" s="15">
        <f t="shared" si="105"/>
        <v>0.256328103294708</v>
      </c>
      <c r="R110" s="11">
        <f t="shared" si="106"/>
        <v>1.0964919375</v>
      </c>
      <c r="S110" s="16">
        <f t="shared" si="107"/>
        <v>0.233771078954886</v>
      </c>
      <c r="T110" s="4">
        <v>0.27</v>
      </c>
      <c r="U110" s="32">
        <f t="shared" si="108"/>
        <v>0.0631181913178192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0.294230134682323</v>
      </c>
      <c r="AC110" s="24">
        <f t="shared" si="110"/>
        <v>9.024625</v>
      </c>
      <c r="AD110" s="1">
        <f t="shared" si="111"/>
        <v>0.45</v>
      </c>
      <c r="AE110" s="25">
        <f t="shared" si="112"/>
        <v>366.636666666667</v>
      </c>
      <c r="AF110" s="1">
        <f t="shared" si="113"/>
        <v>9735364.37877191</v>
      </c>
      <c r="AG110" s="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26"/>
      <c r="BP110" s="4"/>
      <c r="BQ110" s="32"/>
      <c r="BR110" s="16"/>
      <c r="BS110" s="18"/>
      <c r="BT110" s="18"/>
      <c r="BU110" s="16"/>
      <c r="BV110" s="18"/>
      <c r="BW110" s="32"/>
      <c r="BX110" s="4"/>
      <c r="BY110" s="4"/>
      <c r="BZ110" s="4"/>
    </row>
    <row r="111" s="6" customFormat="1" spans="3:78">
      <c r="C111" s="9">
        <v>4</v>
      </c>
      <c r="D111" s="10">
        <v>13.8884666666667</v>
      </c>
      <c r="E111" s="12">
        <f t="shared" si="114"/>
        <v>9.92038709677419</v>
      </c>
      <c r="F111" s="9" t="s">
        <v>109</v>
      </c>
      <c r="G111" s="6">
        <v>5</v>
      </c>
      <c r="H111" s="11">
        <f t="shared" si="99"/>
        <v>13.8884666666667</v>
      </c>
      <c r="I111" s="11">
        <f t="shared" si="100"/>
        <v>287.038466666667</v>
      </c>
      <c r="J111" s="11">
        <f t="shared" si="101"/>
        <v>0.0977824581213249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8.36231972438363</v>
      </c>
      <c r="O111" s="11">
        <f t="shared" si="115"/>
        <v>2.87677084075703</v>
      </c>
      <c r="P111" s="11">
        <f t="shared" si="104"/>
        <v>0.281297724260973</v>
      </c>
      <c r="Q111" s="15">
        <f t="shared" si="105"/>
        <v>0.126583975917438</v>
      </c>
      <c r="R111" s="11">
        <f t="shared" si="106"/>
        <v>1.0964919375</v>
      </c>
      <c r="S111" s="16">
        <f t="shared" si="107"/>
        <v>0.115444511344105</v>
      </c>
      <c r="T111" s="4">
        <v>0.27</v>
      </c>
      <c r="U111" s="32">
        <f t="shared" si="108"/>
        <v>0.0311700180629083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0.284597760445967</v>
      </c>
      <c r="AC111" s="24">
        <f t="shared" si="110"/>
        <v>9.024625</v>
      </c>
      <c r="AD111" s="1">
        <f t="shared" si="111"/>
        <v>0.45</v>
      </c>
      <c r="AE111" s="25">
        <f t="shared" si="112"/>
        <v>366.636666666667</v>
      </c>
      <c r="AF111" s="1">
        <f t="shared" si="113"/>
        <v>9416652.38441802</v>
      </c>
      <c r="AG111" s="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26"/>
      <c r="BP111" s="4"/>
      <c r="BQ111" s="32"/>
      <c r="BR111" s="16"/>
      <c r="BS111" s="18"/>
      <c r="BT111" s="18"/>
      <c r="BU111" s="16"/>
      <c r="BV111" s="18"/>
      <c r="BW111" s="32"/>
      <c r="BX111" s="4"/>
      <c r="BY111" s="4"/>
      <c r="BZ111" s="4"/>
    </row>
    <row r="112" s="6" customFormat="1" spans="3:78">
      <c r="C112" s="9">
        <v>5</v>
      </c>
      <c r="D112" s="10">
        <v>20.5343870967742</v>
      </c>
      <c r="E112" s="12">
        <f t="shared" si="114"/>
        <v>13.8884666666667</v>
      </c>
      <c r="F112" s="9" t="s">
        <v>111</v>
      </c>
      <c r="G112" s="6">
        <v>6</v>
      </c>
      <c r="H112" s="11">
        <f t="shared" si="99"/>
        <v>20.5343870967742</v>
      </c>
      <c r="I112" s="11">
        <f t="shared" si="100"/>
        <v>293.684387096774</v>
      </c>
      <c r="J112" s="11">
        <f t="shared" si="101"/>
        <v>0.210686588112563</v>
      </c>
      <c r="K112" s="11">
        <f t="shared" si="102"/>
        <v>9.024625</v>
      </c>
      <c r="L112" s="11">
        <f t="shared" si="103"/>
        <v>2.43664875</v>
      </c>
      <c r="M112" s="6" t="s">
        <v>109</v>
      </c>
      <c r="O112" s="11">
        <f t="shared" si="115"/>
        <v>5.03212186649606</v>
      </c>
      <c r="P112" s="11">
        <f t="shared" si="104"/>
        <v>1.06020058701868</v>
      </c>
      <c r="Q112" s="15">
        <f t="shared" si="105"/>
        <v>0.477090264158405</v>
      </c>
      <c r="R112" s="11">
        <f t="shared" si="106"/>
        <v>1.0964919375</v>
      </c>
      <c r="S112" s="16">
        <f t="shared" si="107"/>
        <v>0.435106039398858</v>
      </c>
      <c r="T112" s="4">
        <v>0.27</v>
      </c>
      <c r="U112" s="32">
        <f t="shared" si="108"/>
        <v>0.117478630637692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0.325819807137264</v>
      </c>
      <c r="AC112" s="24">
        <f t="shared" si="110"/>
        <v>9.024625</v>
      </c>
      <c r="AD112" s="1">
        <f t="shared" si="111"/>
        <v>0.45</v>
      </c>
      <c r="AE112" s="25">
        <f t="shared" si="112"/>
        <v>366.636666666667</v>
      </c>
      <c r="AF112" s="1">
        <f t="shared" si="113"/>
        <v>10780590.3284761</v>
      </c>
      <c r="AG112" s="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26"/>
      <c r="BP112" s="4"/>
      <c r="BQ112" s="32"/>
      <c r="BR112" s="16"/>
      <c r="BS112" s="18"/>
      <c r="BT112" s="18"/>
      <c r="BU112" s="16"/>
      <c r="BV112" s="18"/>
      <c r="BW112" s="32"/>
      <c r="BX112" s="4"/>
      <c r="BY112" s="4"/>
      <c r="BZ112" s="4"/>
    </row>
    <row r="113" s="6" customFormat="1" spans="3:78">
      <c r="C113" s="9">
        <v>6</v>
      </c>
      <c r="D113" s="10">
        <v>25.0214666666667</v>
      </c>
      <c r="E113" s="12">
        <f t="shared" si="114"/>
        <v>20.5343870967742</v>
      </c>
      <c r="F113" s="9" t="s">
        <v>109</v>
      </c>
      <c r="G113" s="6">
        <v>7</v>
      </c>
      <c r="H113" s="11">
        <f t="shared" si="99"/>
        <v>25.0214666666667</v>
      </c>
      <c r="I113" s="11">
        <f t="shared" si="100"/>
        <v>298.171466666667</v>
      </c>
      <c r="J113" s="11">
        <f t="shared" si="101"/>
        <v>0.346989179416603</v>
      </c>
      <c r="K113" s="11">
        <f t="shared" si="102"/>
        <v>9.024625</v>
      </c>
      <c r="L113" s="11">
        <f t="shared" si="103"/>
        <v>2.43664875</v>
      </c>
      <c r="M113" s="6" t="s">
        <v>109</v>
      </c>
      <c r="O113" s="11">
        <f t="shared" si="115"/>
        <v>6.40857002947738</v>
      </c>
      <c r="P113" s="11">
        <f t="shared" si="104"/>
        <v>2.22370445576219</v>
      </c>
      <c r="Q113" s="15">
        <f t="shared" si="105"/>
        <v>1.00066700509299</v>
      </c>
      <c r="R113" s="11">
        <f t="shared" si="106"/>
        <v>1.0964919375</v>
      </c>
      <c r="S113" s="16">
        <f t="shared" si="107"/>
        <v>0.912607718187609</v>
      </c>
      <c r="T113" s="4">
        <v>0.27</v>
      </c>
      <c r="U113" s="32">
        <f t="shared" si="108"/>
        <v>0.246404083910654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0.364690831299062</v>
      </c>
      <c r="AC113" s="24">
        <f t="shared" si="110"/>
        <v>9.024625</v>
      </c>
      <c r="AD113" s="1">
        <f t="shared" si="111"/>
        <v>0.45</v>
      </c>
      <c r="AE113" s="25">
        <f t="shared" si="112"/>
        <v>366.636666666667</v>
      </c>
      <c r="AF113" s="1">
        <f t="shared" si="113"/>
        <v>12066738.6164471</v>
      </c>
      <c r="AG113" s="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26"/>
      <c r="BP113" s="4"/>
      <c r="BQ113" s="32"/>
      <c r="BR113" s="16"/>
      <c r="BS113" s="18"/>
      <c r="BT113" s="18"/>
      <c r="BU113" s="16"/>
      <c r="BV113" s="18"/>
      <c r="BW113" s="32"/>
      <c r="BX113" s="4"/>
      <c r="BY113" s="4"/>
      <c r="BZ113" s="4"/>
    </row>
    <row r="114" s="6" customFormat="1" spans="3:78">
      <c r="C114" s="9">
        <v>7</v>
      </c>
      <c r="D114" s="10">
        <v>24.9883548387097</v>
      </c>
      <c r="E114" s="12">
        <f t="shared" si="114"/>
        <v>25.0214666666667</v>
      </c>
      <c r="F114" s="9" t="s">
        <v>109</v>
      </c>
      <c r="G114" s="6">
        <v>8</v>
      </c>
      <c r="H114" s="11">
        <f t="shared" si="99"/>
        <v>24.9883548387097</v>
      </c>
      <c r="I114" s="11">
        <f t="shared" si="100"/>
        <v>298.13835483871</v>
      </c>
      <c r="J114" s="11">
        <f t="shared" si="101"/>
        <v>0.345733023277678</v>
      </c>
      <c r="K114" s="11">
        <f t="shared" si="102"/>
        <v>9.024625</v>
      </c>
      <c r="L114" s="11">
        <f t="shared" si="103"/>
        <v>2.43664875</v>
      </c>
      <c r="M114" s="6" t="s">
        <v>109</v>
      </c>
      <c r="O114" s="11">
        <f t="shared" si="115"/>
        <v>6.62151432371519</v>
      </c>
      <c r="P114" s="11">
        <f t="shared" si="104"/>
        <v>2.2892761658145</v>
      </c>
      <c r="Q114" s="15">
        <f t="shared" si="105"/>
        <v>1.03017427461653</v>
      </c>
      <c r="R114" s="11">
        <f t="shared" si="106"/>
        <v>1.0964919375</v>
      </c>
      <c r="S114" s="16">
        <f t="shared" si="107"/>
        <v>0.939518330581912</v>
      </c>
      <c r="T114" s="4">
        <v>0.27</v>
      </c>
      <c r="U114" s="32">
        <f t="shared" si="108"/>
        <v>0.253669949257116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0.366881489701021</v>
      </c>
      <c r="AC114" s="24">
        <f t="shared" si="110"/>
        <v>9.024625</v>
      </c>
      <c r="AD114" s="1">
        <f t="shared" si="111"/>
        <v>0.45</v>
      </c>
      <c r="AE114" s="25">
        <f t="shared" si="112"/>
        <v>366.636666666667</v>
      </c>
      <c r="AF114" s="1">
        <f t="shared" si="113"/>
        <v>12139222.2109487</v>
      </c>
      <c r="AG114" s="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26"/>
      <c r="BP114" s="4"/>
      <c r="BQ114" s="32"/>
      <c r="BR114" s="16"/>
      <c r="BS114" s="18"/>
      <c r="BT114" s="18"/>
      <c r="BU114" s="16"/>
      <c r="BV114" s="18"/>
      <c r="BW114" s="32"/>
      <c r="BX114" s="4"/>
      <c r="BY114" s="4"/>
      <c r="BZ114" s="4"/>
    </row>
    <row r="115" s="6" customFormat="1" spans="3:78">
      <c r="C115" s="9">
        <v>8</v>
      </c>
      <c r="D115" s="10">
        <v>26.6702580645161</v>
      </c>
      <c r="E115" s="12">
        <f t="shared" si="114"/>
        <v>24.9883548387097</v>
      </c>
      <c r="F115" s="9" t="s">
        <v>109</v>
      </c>
      <c r="G115" s="6">
        <v>9</v>
      </c>
      <c r="H115" s="11">
        <f t="shared" si="99"/>
        <v>26.6702580645161</v>
      </c>
      <c r="I115" s="11">
        <f t="shared" si="100"/>
        <v>299.820258064516</v>
      </c>
      <c r="J115" s="11">
        <f t="shared" si="101"/>
        <v>0.415246421356297</v>
      </c>
      <c r="K115" s="11">
        <f t="shared" si="102"/>
        <v>9.024625</v>
      </c>
      <c r="L115" s="11">
        <f t="shared" si="103"/>
        <v>2.43664875</v>
      </c>
      <c r="M115" s="6" t="s">
        <v>109</v>
      </c>
      <c r="O115" s="11">
        <f t="shared" si="115"/>
        <v>6.76888690790069</v>
      </c>
      <c r="P115" s="11">
        <f t="shared" si="104"/>
        <v>2.81075606507125</v>
      </c>
      <c r="Q115" s="15">
        <f t="shared" si="105"/>
        <v>1.26484022928206</v>
      </c>
      <c r="R115" s="11">
        <f t="shared" si="106"/>
        <v>1.0964919375</v>
      </c>
      <c r="S115" s="16">
        <f t="shared" si="107"/>
        <v>1.15353354276904</v>
      </c>
      <c r="T115" s="4">
        <v>0.27</v>
      </c>
      <c r="U115" s="32">
        <f t="shared" si="108"/>
        <v>0.311454056547641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0.369103398049114</v>
      </c>
      <c r="AC115" s="24">
        <f t="shared" si="110"/>
        <v>9.024625</v>
      </c>
      <c r="AD115" s="1">
        <f t="shared" si="111"/>
        <v>0.45</v>
      </c>
      <c r="AE115" s="25">
        <f t="shared" si="112"/>
        <v>366.636666666667</v>
      </c>
      <c r="AF115" s="1">
        <f t="shared" si="113"/>
        <v>12212739.7906769</v>
      </c>
      <c r="AG115" s="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26"/>
      <c r="BP115" s="4"/>
      <c r="BQ115" s="32"/>
      <c r="BR115" s="16"/>
      <c r="BS115" s="18"/>
      <c r="BT115" s="18"/>
      <c r="BU115" s="16"/>
      <c r="BV115" s="18"/>
      <c r="BW115" s="32"/>
      <c r="BX115" s="4"/>
      <c r="BY115" s="4"/>
      <c r="BZ115" s="4"/>
    </row>
    <row r="116" s="6" customFormat="1" spans="3:78">
      <c r="C116" s="9">
        <v>9</v>
      </c>
      <c r="D116" s="10">
        <v>22.4051333333333</v>
      </c>
      <c r="E116" s="12">
        <f t="shared" si="114"/>
        <v>26.6702580645161</v>
      </c>
      <c r="F116" s="9" t="s">
        <v>109</v>
      </c>
      <c r="G116" s="6">
        <v>10</v>
      </c>
      <c r="H116" s="11">
        <f t="shared" si="99"/>
        <v>22.4051333333333</v>
      </c>
      <c r="I116" s="11">
        <f t="shared" si="100"/>
        <v>295.555133333333</v>
      </c>
      <c r="J116" s="11">
        <f t="shared" si="101"/>
        <v>0.259880725783968</v>
      </c>
      <c r="K116" s="11">
        <f t="shared" si="102"/>
        <v>9.024625</v>
      </c>
      <c r="L116" s="11">
        <f t="shared" si="103"/>
        <v>2.43664875</v>
      </c>
      <c r="M116" s="6" t="s">
        <v>109</v>
      </c>
      <c r="O116" s="11">
        <f t="shared" si="115"/>
        <v>6.39477959282944</v>
      </c>
      <c r="P116" s="11">
        <f t="shared" si="104"/>
        <v>1.66187996181302</v>
      </c>
      <c r="Q116" s="15">
        <f t="shared" si="105"/>
        <v>0.747845982815861</v>
      </c>
      <c r="R116" s="11">
        <f t="shared" si="106"/>
        <v>1.0964919375</v>
      </c>
      <c r="S116" s="16">
        <f t="shared" si="107"/>
        <v>0.682035095051359</v>
      </c>
      <c r="T116" s="4">
        <v>0.27</v>
      </c>
      <c r="U116" s="32">
        <f t="shared" si="108"/>
        <v>0.184149475663867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0.330721066912656</v>
      </c>
      <c r="AC116" s="24">
        <f t="shared" si="110"/>
        <v>9.024625</v>
      </c>
      <c r="AD116" s="1">
        <f t="shared" si="111"/>
        <v>0.45</v>
      </c>
      <c r="AE116" s="25">
        <f t="shared" si="112"/>
        <v>366.636666666667</v>
      </c>
      <c r="AF116" s="1">
        <f t="shared" si="113"/>
        <v>10942761.1743684</v>
      </c>
      <c r="AG116" s="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26"/>
      <c r="BP116" s="4"/>
      <c r="BQ116" s="32"/>
      <c r="BR116" s="16"/>
      <c r="BS116" s="18"/>
      <c r="BT116" s="18"/>
      <c r="BU116" s="16"/>
      <c r="BV116" s="18"/>
      <c r="BW116" s="32"/>
      <c r="BX116" s="4"/>
      <c r="BY116" s="4"/>
      <c r="BZ116" s="4"/>
    </row>
    <row r="117" s="6" customFormat="1" spans="3:78">
      <c r="C117" s="9">
        <v>10</v>
      </c>
      <c r="D117" s="10">
        <v>14.4928709677419</v>
      </c>
      <c r="E117" s="12">
        <f t="shared" si="114"/>
        <v>22.4051333333333</v>
      </c>
      <c r="F117" s="9" t="s">
        <v>109</v>
      </c>
      <c r="G117" s="6">
        <v>11</v>
      </c>
      <c r="H117" s="11">
        <f t="shared" si="99"/>
        <v>14.4928709677419</v>
      </c>
      <c r="I117" s="11">
        <f t="shared" si="100"/>
        <v>287.642870967742</v>
      </c>
      <c r="J117" s="11">
        <f t="shared" si="101"/>
        <v>0.105006497170614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4.49625464946559</v>
      </c>
      <c r="O117" s="11">
        <f t="shared" si="115"/>
        <v>2.67329373155082</v>
      </c>
      <c r="P117" s="11">
        <f t="shared" si="104"/>
        <v>0.280713210658311</v>
      </c>
      <c r="Q117" s="15">
        <f t="shared" si="105"/>
        <v>0.12632094479624</v>
      </c>
      <c r="R117" s="11">
        <f t="shared" si="106"/>
        <v>1.0964919375</v>
      </c>
      <c r="S117" s="16">
        <f t="shared" si="107"/>
        <v>0.115204627116777</v>
      </c>
      <c r="T117" s="4">
        <v>0.27</v>
      </c>
      <c r="U117" s="32">
        <f t="shared" si="108"/>
        <v>0.0311052493215298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0.235778232670441</v>
      </c>
      <c r="AC117" s="24">
        <f t="shared" si="110"/>
        <v>9.024625</v>
      </c>
      <c r="AD117" s="1">
        <f t="shared" si="111"/>
        <v>0.45</v>
      </c>
      <c r="AE117" s="25">
        <f t="shared" si="112"/>
        <v>366.636666666667</v>
      </c>
      <c r="AF117" s="1">
        <f t="shared" si="113"/>
        <v>7801332.14467619</v>
      </c>
      <c r="AG117" s="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26"/>
      <c r="BP117" s="4"/>
      <c r="BQ117" s="32"/>
      <c r="BR117" s="16"/>
      <c r="BS117" s="18"/>
      <c r="BT117" s="18"/>
      <c r="BU117" s="16"/>
      <c r="BV117" s="18"/>
      <c r="BW117" s="32"/>
      <c r="BX117" s="4"/>
      <c r="BY117" s="4"/>
      <c r="BZ117" s="4"/>
    </row>
    <row r="118" s="6" customFormat="1" spans="3:78">
      <c r="C118" s="9">
        <v>11</v>
      </c>
      <c r="D118" s="10">
        <v>8.785</v>
      </c>
      <c r="E118" s="12">
        <f t="shared" si="114"/>
        <v>14.4928709677419</v>
      </c>
      <c r="F118" s="9" t="s">
        <v>111</v>
      </c>
      <c r="G118" s="6">
        <v>12</v>
      </c>
      <c r="H118" s="11">
        <f t="shared" si="99"/>
        <v>8.785</v>
      </c>
      <c r="I118" s="11">
        <f t="shared" si="100"/>
        <v>281.935</v>
      </c>
      <c r="J118" s="11">
        <f t="shared" si="101"/>
        <v>0.0529163231068749</v>
      </c>
      <c r="K118" s="11">
        <f t="shared" si="102"/>
        <v>9.024625</v>
      </c>
      <c r="L118" s="11">
        <f t="shared" si="103"/>
        <v>2.43664875</v>
      </c>
      <c r="M118" s="6" t="s">
        <v>109</v>
      </c>
      <c r="O118" s="11">
        <f t="shared" si="115"/>
        <v>4.82922927089251</v>
      </c>
      <c r="P118" s="11">
        <f t="shared" si="104"/>
        <v>0.255545056455726</v>
      </c>
      <c r="Q118" s="15">
        <f t="shared" si="105"/>
        <v>0.114995275405077</v>
      </c>
      <c r="R118" s="11">
        <f t="shared" si="106"/>
        <v>1.0964919375</v>
      </c>
      <c r="S118" s="16">
        <f t="shared" si="107"/>
        <v>0.104875623314902</v>
      </c>
      <c r="T118" s="4">
        <v>0.27</v>
      </c>
      <c r="U118" s="32">
        <f t="shared" si="108"/>
        <v>0.0283164182950234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0.23493740011595</v>
      </c>
      <c r="AC118" s="24">
        <f t="shared" si="110"/>
        <v>9.024625</v>
      </c>
      <c r="AD118" s="1">
        <f t="shared" si="111"/>
        <v>0.45</v>
      </c>
      <c r="AE118" s="25">
        <f t="shared" si="112"/>
        <v>366.636666666667</v>
      </c>
      <c r="AF118" s="1">
        <f t="shared" si="113"/>
        <v>7773511.02666478</v>
      </c>
      <c r="AG118" s="1">
        <f>SUM(AF107:AF118)</f>
        <v>115756014.059919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26"/>
      <c r="BP118" s="4"/>
      <c r="BQ118" s="32"/>
      <c r="BR118" s="16"/>
      <c r="BS118" s="18"/>
      <c r="BT118" s="18"/>
      <c r="BU118" s="16"/>
      <c r="BV118" s="18"/>
      <c r="BW118" s="32"/>
      <c r="BX118" s="4"/>
      <c r="BY118" s="4"/>
      <c r="BZ118" s="4"/>
    </row>
    <row r="119" s="6" customFormat="1" spans="3:55">
      <c r="C119" s="9">
        <v>12</v>
      </c>
      <c r="D119" s="10">
        <v>0.256290322580645</v>
      </c>
      <c r="E119" s="12">
        <f t="shared" si="114"/>
        <v>8.785</v>
      </c>
      <c r="F119" s="9" t="s">
        <v>109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2"/>
      <c r="AU119" s="1"/>
      <c r="AV119" s="1"/>
      <c r="AW119" s="1"/>
      <c r="AX119" s="1"/>
      <c r="AY119" s="1"/>
      <c r="AZ119" s="1"/>
      <c r="BA119" s="1"/>
      <c r="BB119" s="1"/>
      <c r="BC119" s="1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2.2</v>
      </c>
      <c r="E123" s="9"/>
      <c r="F123" s="9"/>
      <c r="G123" s="6">
        <v>1</v>
      </c>
      <c r="H123" s="11">
        <f t="shared" ref="H123:H134" si="116">E124</f>
        <v>2.2</v>
      </c>
      <c r="I123" s="11">
        <f t="shared" ref="I123:I134" si="117">H123+273.15</f>
        <v>275.35</v>
      </c>
      <c r="J123" s="11">
        <f t="shared" ref="J123:J134" si="118">EXP(($C$18*(I123-$C$16))/($C$19*I123*$C$16))</f>
        <v>0.0231684822826173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0.0120758763353458</v>
      </c>
      <c r="Q123" s="15">
        <f t="shared" ref="Q123:Q134" si="122">P123*$B$125</f>
        <v>0.0031397278471899</v>
      </c>
      <c r="R123" s="11">
        <f t="shared" ref="R123:R134" si="123">L123*$B$125</f>
        <v>0.1355172</v>
      </c>
      <c r="S123" s="16">
        <f t="shared" ref="S123:S134" si="124">Q123/R123</f>
        <v>0.0231684822826172</v>
      </c>
      <c r="T123" s="3">
        <v>0.01</v>
      </c>
      <c r="U123" s="17">
        <f t="shared" ref="U123:U134" si="125">S123*T123</f>
        <v>0.000231684822826172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0.00572168482282617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0.7</v>
      </c>
      <c r="AX123" s="1">
        <f t="shared" ref="AX123:AX134" si="132">AW123*10000*AV123*0.67*AU123*AT123</f>
        <v>363.656365335321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1.11532258064516</v>
      </c>
      <c r="E124" s="12">
        <f t="shared" ref="E124:E135" si="133">D123</f>
        <v>2.2</v>
      </c>
      <c r="F124" s="9" t="s">
        <v>109</v>
      </c>
      <c r="G124" s="6">
        <v>2</v>
      </c>
      <c r="H124" s="11">
        <f t="shared" si="116"/>
        <v>1.11532258064516</v>
      </c>
      <c r="I124" s="11">
        <f t="shared" si="117"/>
        <v>274.265322580645</v>
      </c>
      <c r="J124" s="11">
        <f t="shared" si="118"/>
        <v>0.0201447459005402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1.03036412366465</v>
      </c>
      <c r="P124" s="11">
        <f t="shared" si="121"/>
        <v>0.0207564234562572</v>
      </c>
      <c r="Q124" s="15">
        <f t="shared" si="122"/>
        <v>0.00539667009862688</v>
      </c>
      <c r="R124" s="11">
        <f t="shared" si="123"/>
        <v>0.1355172</v>
      </c>
      <c r="S124" s="16">
        <f t="shared" si="124"/>
        <v>0.0398227686125959</v>
      </c>
      <c r="T124" s="3">
        <v>0.01</v>
      </c>
      <c r="U124" s="17">
        <f t="shared" si="125"/>
        <v>0.000398227686125959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0.00588822768612596</v>
      </c>
      <c r="AU124" s="24">
        <f t="shared" si="129"/>
        <v>52.122</v>
      </c>
      <c r="AV124" s="1">
        <f t="shared" si="130"/>
        <v>0.26</v>
      </c>
      <c r="AW124" s="2">
        <f t="shared" si="131"/>
        <v>0.7</v>
      </c>
      <c r="AX124" s="1">
        <f t="shared" si="132"/>
        <v>374.24142449456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4.45758620689655</v>
      </c>
      <c r="E125" s="12">
        <f t="shared" si="133"/>
        <v>1.11532258064516</v>
      </c>
      <c r="F125" s="9" t="s">
        <v>109</v>
      </c>
      <c r="G125" s="6">
        <v>3</v>
      </c>
      <c r="H125" s="11">
        <f t="shared" si="116"/>
        <v>4.45758620689655</v>
      </c>
      <c r="I125" s="11">
        <f t="shared" si="117"/>
        <v>277.607586206897</v>
      </c>
      <c r="J125" s="11">
        <f t="shared" si="118"/>
        <v>0.0308878502810459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1.5308277002084</v>
      </c>
      <c r="P125" s="11">
        <f t="shared" si="121"/>
        <v>0.0472839768101147</v>
      </c>
      <c r="Q125" s="15">
        <f t="shared" si="122"/>
        <v>0.0122938339706298</v>
      </c>
      <c r="R125" s="11">
        <f t="shared" si="123"/>
        <v>0.1355172</v>
      </c>
      <c r="S125" s="16">
        <f t="shared" si="124"/>
        <v>0.0907178865164705</v>
      </c>
      <c r="T125" s="3">
        <v>0.01</v>
      </c>
      <c r="U125" s="17">
        <f t="shared" si="125"/>
        <v>0.000907178865164705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0.0063971788651647</v>
      </c>
      <c r="AU125" s="24">
        <f t="shared" si="129"/>
        <v>52.122</v>
      </c>
      <c r="AV125" s="1">
        <f t="shared" si="130"/>
        <v>0.26</v>
      </c>
      <c r="AW125" s="2">
        <f t="shared" si="131"/>
        <v>0.7</v>
      </c>
      <c r="AX125" s="1">
        <f t="shared" si="132"/>
        <v>406.589123054254</v>
      </c>
    </row>
    <row r="126" s="1" customFormat="1" spans="1:50">
      <c r="A126" s="6"/>
      <c r="B126" s="6"/>
      <c r="C126" s="9">
        <v>3</v>
      </c>
      <c r="D126" s="10">
        <v>9.92038709677419</v>
      </c>
      <c r="E126" s="12">
        <f t="shared" si="133"/>
        <v>4.45758620689655</v>
      </c>
      <c r="F126" s="9" t="s">
        <v>109</v>
      </c>
      <c r="G126" s="6">
        <v>4</v>
      </c>
      <c r="H126" s="11">
        <f t="shared" si="116"/>
        <v>9.92038709677419</v>
      </c>
      <c r="I126" s="11">
        <f t="shared" si="117"/>
        <v>283.070387096774</v>
      </c>
      <c r="J126" s="11">
        <f t="shared" si="118"/>
        <v>0.0607783153449743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2.00476372339828</v>
      </c>
      <c r="P126" s="11">
        <f t="shared" si="121"/>
        <v>0.121846161772866</v>
      </c>
      <c r="Q126" s="15">
        <f t="shared" si="122"/>
        <v>0.0316800020609451</v>
      </c>
      <c r="R126" s="11">
        <f t="shared" si="123"/>
        <v>0.1355172</v>
      </c>
      <c r="S126" s="16">
        <f t="shared" si="124"/>
        <v>0.233771078954886</v>
      </c>
      <c r="T126" s="3">
        <v>0.01</v>
      </c>
      <c r="U126" s="17">
        <f t="shared" si="125"/>
        <v>0.00233771078954886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0.0103277107895489</v>
      </c>
      <c r="AU126" s="24">
        <f t="shared" si="129"/>
        <v>52.122</v>
      </c>
      <c r="AV126" s="1">
        <f t="shared" si="130"/>
        <v>0.26</v>
      </c>
      <c r="AW126" s="2">
        <f t="shared" si="131"/>
        <v>0.7</v>
      </c>
      <c r="AX126" s="1">
        <f t="shared" si="132"/>
        <v>656.404168397833</v>
      </c>
    </row>
    <row r="127" s="1" customFormat="1" spans="1:50">
      <c r="A127" s="6"/>
      <c r="B127" s="6"/>
      <c r="C127" s="9">
        <v>4</v>
      </c>
      <c r="D127" s="10">
        <v>13.8884666666667</v>
      </c>
      <c r="E127" s="12">
        <f t="shared" si="133"/>
        <v>9.92038709677419</v>
      </c>
      <c r="F127" s="9" t="s">
        <v>109</v>
      </c>
      <c r="G127" s="6">
        <v>5</v>
      </c>
      <c r="H127" s="11">
        <f t="shared" si="116"/>
        <v>13.8884666666667</v>
      </c>
      <c r="I127" s="11">
        <f t="shared" si="117"/>
        <v>287.038466666667</v>
      </c>
      <c r="J127" s="11">
        <f t="shared" si="118"/>
        <v>0.0977824581213249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1.78877168354415</v>
      </c>
      <c r="O127" s="11">
        <f t="shared" si="134"/>
        <v>0.615365878081271</v>
      </c>
      <c r="P127" s="11">
        <f t="shared" si="121"/>
        <v>0.0601719882027742</v>
      </c>
      <c r="Q127" s="15">
        <f t="shared" si="122"/>
        <v>0.0156447169327213</v>
      </c>
      <c r="R127" s="11">
        <f t="shared" si="123"/>
        <v>0.1355172</v>
      </c>
      <c r="S127" s="16">
        <f t="shared" si="124"/>
        <v>0.115444511344105</v>
      </c>
      <c r="T127" s="3">
        <v>0.01</v>
      </c>
      <c r="U127" s="17">
        <f t="shared" si="125"/>
        <v>0.00115444511344105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0.011104445113441</v>
      </c>
      <c r="AU127" s="24">
        <f t="shared" si="129"/>
        <v>52.122</v>
      </c>
      <c r="AV127" s="1">
        <f t="shared" si="130"/>
        <v>0.26</v>
      </c>
      <c r="AW127" s="2">
        <f t="shared" si="131"/>
        <v>0.7</v>
      </c>
      <c r="AX127" s="1">
        <f t="shared" si="132"/>
        <v>705.771512074463</v>
      </c>
    </row>
    <row r="128" s="1" customFormat="1" spans="1:50">
      <c r="A128" s="6"/>
      <c r="B128" s="6"/>
      <c r="C128" s="9">
        <v>5</v>
      </c>
      <c r="D128" s="10">
        <v>20.5343870967742</v>
      </c>
      <c r="E128" s="12">
        <f t="shared" si="133"/>
        <v>13.8884666666667</v>
      </c>
      <c r="F128" s="9" t="s">
        <v>111</v>
      </c>
      <c r="G128" s="6">
        <v>6</v>
      </c>
      <c r="H128" s="11">
        <f t="shared" si="116"/>
        <v>20.5343870967742</v>
      </c>
      <c r="I128" s="11">
        <f t="shared" si="117"/>
        <v>293.684387096774</v>
      </c>
      <c r="J128" s="11">
        <f t="shared" si="118"/>
        <v>0.210686588112563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1.0764138898785</v>
      </c>
      <c r="P128" s="11">
        <f t="shared" si="121"/>
        <v>0.226785969855473</v>
      </c>
      <c r="Q128" s="15">
        <f t="shared" si="122"/>
        <v>0.0589643521624229</v>
      </c>
      <c r="R128" s="11">
        <f t="shared" si="123"/>
        <v>0.1355172</v>
      </c>
      <c r="S128" s="16">
        <f t="shared" si="124"/>
        <v>0.435106039398858</v>
      </c>
      <c r="T128" s="3">
        <v>0.01</v>
      </c>
      <c r="U128" s="17">
        <f t="shared" si="125"/>
        <v>0.00435106039398858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0.0143010603939886</v>
      </c>
      <c r="AU128" s="24">
        <f t="shared" si="129"/>
        <v>52.122</v>
      </c>
      <c r="AV128" s="1">
        <f t="shared" si="130"/>
        <v>0.26</v>
      </c>
      <c r="AW128" s="2">
        <f t="shared" si="131"/>
        <v>0.7</v>
      </c>
      <c r="AX128" s="1">
        <f t="shared" si="132"/>
        <v>908.940601301764</v>
      </c>
    </row>
    <row r="129" s="1" customFormat="1" spans="1:50">
      <c r="A129" s="6"/>
      <c r="B129" s="6"/>
      <c r="C129" s="9">
        <v>6</v>
      </c>
      <c r="D129" s="10">
        <v>25.0214666666667</v>
      </c>
      <c r="E129" s="12">
        <f t="shared" si="133"/>
        <v>20.5343870967742</v>
      </c>
      <c r="F129" s="9" t="s">
        <v>109</v>
      </c>
      <c r="G129" s="6">
        <v>7</v>
      </c>
      <c r="H129" s="11">
        <f t="shared" si="116"/>
        <v>25.0214666666667</v>
      </c>
      <c r="I129" s="11">
        <f t="shared" si="117"/>
        <v>298.171466666667</v>
      </c>
      <c r="J129" s="11">
        <f t="shared" si="118"/>
        <v>0.346989179416603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1.37084792002302</v>
      </c>
      <c r="P129" s="11">
        <f t="shared" si="121"/>
        <v>0.475669394873745</v>
      </c>
      <c r="Q129" s="15">
        <f t="shared" si="122"/>
        <v>0.123674042667174</v>
      </c>
      <c r="R129" s="11">
        <f t="shared" si="123"/>
        <v>0.1355172</v>
      </c>
      <c r="S129" s="16">
        <f t="shared" si="124"/>
        <v>0.912607718187609</v>
      </c>
      <c r="T129" s="3">
        <v>0.01</v>
      </c>
      <c r="U129" s="17">
        <f t="shared" si="125"/>
        <v>0.00912607718187609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0.0215760771818761</v>
      </c>
      <c r="AU129" s="24">
        <f t="shared" si="129"/>
        <v>52.122</v>
      </c>
      <c r="AV129" s="1">
        <f t="shared" si="130"/>
        <v>0.26</v>
      </c>
      <c r="AW129" s="2">
        <f t="shared" si="131"/>
        <v>0.7</v>
      </c>
      <c r="AX129" s="1">
        <f t="shared" si="132"/>
        <v>1371.32296676905</v>
      </c>
    </row>
    <row r="130" s="1" customFormat="1" spans="1:50">
      <c r="A130" s="6"/>
      <c r="B130" s="6"/>
      <c r="C130" s="9">
        <v>7</v>
      </c>
      <c r="D130" s="10">
        <v>24.9883548387097</v>
      </c>
      <c r="E130" s="12">
        <f t="shared" si="133"/>
        <v>25.0214666666667</v>
      </c>
      <c r="F130" s="9" t="s">
        <v>109</v>
      </c>
      <c r="G130" s="6">
        <v>8</v>
      </c>
      <c r="H130" s="11">
        <f t="shared" si="116"/>
        <v>24.9883548387097</v>
      </c>
      <c r="I130" s="11">
        <f t="shared" si="117"/>
        <v>298.13835483871</v>
      </c>
      <c r="J130" s="11">
        <f t="shared" si="118"/>
        <v>0.345733023277678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1.41639852514928</v>
      </c>
      <c r="P130" s="11">
        <f t="shared" si="121"/>
        <v>0.489695744265904</v>
      </c>
      <c r="Q130" s="15">
        <f t="shared" si="122"/>
        <v>0.127320893509135</v>
      </c>
      <c r="R130" s="11">
        <f t="shared" si="123"/>
        <v>0.1355172</v>
      </c>
      <c r="S130" s="16">
        <f t="shared" si="124"/>
        <v>0.939518330581912</v>
      </c>
      <c r="T130" s="3">
        <v>0.01</v>
      </c>
      <c r="U130" s="17">
        <f t="shared" si="125"/>
        <v>0.00939518330581912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0.0218451833058191</v>
      </c>
      <c r="AU130" s="24">
        <f t="shared" si="129"/>
        <v>52.122</v>
      </c>
      <c r="AV130" s="1">
        <f t="shared" si="130"/>
        <v>0.26</v>
      </c>
      <c r="AW130" s="2">
        <f t="shared" si="131"/>
        <v>0.7</v>
      </c>
      <c r="AX130" s="1">
        <f t="shared" si="132"/>
        <v>1388.42669721784</v>
      </c>
    </row>
    <row r="131" s="1" customFormat="1" spans="1:50">
      <c r="A131" s="6"/>
      <c r="B131" s="6"/>
      <c r="C131" s="9">
        <v>8</v>
      </c>
      <c r="D131" s="10">
        <v>26.6702580645161</v>
      </c>
      <c r="E131" s="12">
        <f t="shared" si="133"/>
        <v>24.9883548387097</v>
      </c>
      <c r="F131" s="9" t="s">
        <v>109</v>
      </c>
      <c r="G131" s="6">
        <v>9</v>
      </c>
      <c r="H131" s="11">
        <f t="shared" si="116"/>
        <v>26.6702580645161</v>
      </c>
      <c r="I131" s="11">
        <f t="shared" si="117"/>
        <v>299.820258064516</v>
      </c>
      <c r="J131" s="11">
        <f t="shared" si="118"/>
        <v>0.415246421356297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1.44792278088337</v>
      </c>
      <c r="P131" s="11">
        <f t="shared" si="121"/>
        <v>0.601244753162079</v>
      </c>
      <c r="Q131" s="15">
        <f t="shared" si="122"/>
        <v>0.156323635822141</v>
      </c>
      <c r="R131" s="11">
        <f t="shared" si="123"/>
        <v>0.1355172</v>
      </c>
      <c r="S131" s="16">
        <f t="shared" si="124"/>
        <v>1.15353354276904</v>
      </c>
      <c r="T131" s="3">
        <v>0.01</v>
      </c>
      <c r="U131" s="17">
        <f t="shared" si="125"/>
        <v>0.0115353354276904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0.0214853354276904</v>
      </c>
      <c r="AU131" s="24">
        <f t="shared" si="129"/>
        <v>52.122</v>
      </c>
      <c r="AV131" s="1">
        <f t="shared" si="130"/>
        <v>0.26</v>
      </c>
      <c r="AW131" s="2">
        <f t="shared" si="131"/>
        <v>0.7</v>
      </c>
      <c r="AX131" s="1">
        <f t="shared" si="132"/>
        <v>1365.55564166584</v>
      </c>
    </row>
    <row r="132" s="1" customFormat="1" spans="1:50">
      <c r="A132" s="6"/>
      <c r="B132" s="6"/>
      <c r="C132" s="9">
        <v>9</v>
      </c>
      <c r="D132" s="10">
        <v>22.4051333333333</v>
      </c>
      <c r="E132" s="12">
        <f t="shared" si="133"/>
        <v>26.6702580645161</v>
      </c>
      <c r="F132" s="9" t="s">
        <v>109</v>
      </c>
      <c r="G132" s="6">
        <v>10</v>
      </c>
      <c r="H132" s="11">
        <f t="shared" si="116"/>
        <v>22.4051333333333</v>
      </c>
      <c r="I132" s="11">
        <f t="shared" si="117"/>
        <v>295.555133333333</v>
      </c>
      <c r="J132" s="11">
        <f t="shared" si="118"/>
        <v>0.259880725783968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1.36789802772129</v>
      </c>
      <c r="P132" s="11">
        <f t="shared" si="121"/>
        <v>0.355490332242669</v>
      </c>
      <c r="Q132" s="15">
        <f t="shared" si="122"/>
        <v>0.0924274863830939</v>
      </c>
      <c r="R132" s="11">
        <f t="shared" si="123"/>
        <v>0.1355172</v>
      </c>
      <c r="S132" s="16">
        <f t="shared" si="124"/>
        <v>0.682035095051358</v>
      </c>
      <c r="T132" s="3">
        <v>0.01</v>
      </c>
      <c r="U132" s="17">
        <f t="shared" si="125"/>
        <v>0.00682035095051358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0.0167703509505136</v>
      </c>
      <c r="AU132" s="24">
        <f t="shared" si="129"/>
        <v>52.122</v>
      </c>
      <c r="AV132" s="1">
        <f t="shared" si="130"/>
        <v>0.26</v>
      </c>
      <c r="AW132" s="2">
        <f t="shared" si="131"/>
        <v>0.7</v>
      </c>
      <c r="AX132" s="1">
        <f t="shared" si="132"/>
        <v>1065.88270079671</v>
      </c>
    </row>
    <row r="133" s="1" customFormat="1" spans="1:50">
      <c r="A133" s="6"/>
      <c r="B133" s="6"/>
      <c r="C133" s="9">
        <v>10</v>
      </c>
      <c r="D133" s="10">
        <v>14.4928709677419</v>
      </c>
      <c r="E133" s="12">
        <f t="shared" si="133"/>
        <v>22.4051333333333</v>
      </c>
      <c r="F133" s="9" t="s">
        <v>109</v>
      </c>
      <c r="G133" s="6">
        <v>11</v>
      </c>
      <c r="H133" s="11">
        <f t="shared" si="116"/>
        <v>14.4928709677419</v>
      </c>
      <c r="I133" s="11">
        <f t="shared" si="117"/>
        <v>287.642870967742</v>
      </c>
      <c r="J133" s="11">
        <f t="shared" si="118"/>
        <v>0.105006497170614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0.961787310704694</v>
      </c>
      <c r="O133" s="11">
        <f t="shared" si="134"/>
        <v>0.571840384773931</v>
      </c>
      <c r="P133" s="11">
        <f t="shared" si="121"/>
        <v>0.0600469557458066</v>
      </c>
      <c r="Q133" s="15">
        <f t="shared" si="122"/>
        <v>0.0156122084939097</v>
      </c>
      <c r="R133" s="11">
        <f t="shared" si="123"/>
        <v>0.1355172</v>
      </c>
      <c r="S133" s="16">
        <f t="shared" si="124"/>
        <v>0.115204627116777</v>
      </c>
      <c r="T133" s="3">
        <v>0.01</v>
      </c>
      <c r="U133" s="17">
        <f t="shared" si="125"/>
        <v>0.00115204627116777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0.00860204627116777</v>
      </c>
      <c r="AU133" s="24">
        <f t="shared" si="129"/>
        <v>52.122</v>
      </c>
      <c r="AV133" s="1">
        <f t="shared" si="130"/>
        <v>0.26</v>
      </c>
      <c r="AW133" s="2">
        <f t="shared" si="131"/>
        <v>0.7</v>
      </c>
      <c r="AX133" s="1">
        <f t="shared" si="132"/>
        <v>546.725130496437</v>
      </c>
    </row>
    <row r="134" s="1" customFormat="1" spans="1:51">
      <c r="A134" s="6"/>
      <c r="B134" s="6"/>
      <c r="C134" s="9">
        <v>11</v>
      </c>
      <c r="D134" s="10">
        <v>8.785</v>
      </c>
      <c r="E134" s="12">
        <f t="shared" si="133"/>
        <v>14.4928709677419</v>
      </c>
      <c r="F134" s="9" t="s">
        <v>111</v>
      </c>
      <c r="G134" s="6">
        <v>12</v>
      </c>
      <c r="H134" s="11">
        <f t="shared" si="116"/>
        <v>8.785</v>
      </c>
      <c r="I134" s="11">
        <f t="shared" si="117"/>
        <v>281.935</v>
      </c>
      <c r="J134" s="11">
        <f t="shared" si="118"/>
        <v>0.0529163231068749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1.03301342902812</v>
      </c>
      <c r="P134" s="11">
        <f t="shared" si="121"/>
        <v>0.054663272384193</v>
      </c>
      <c r="Q134" s="15">
        <f t="shared" si="122"/>
        <v>0.0142124508198902</v>
      </c>
      <c r="R134" s="11">
        <f t="shared" si="123"/>
        <v>0.1355172</v>
      </c>
      <c r="S134" s="16">
        <f t="shared" si="124"/>
        <v>0.104875623314902</v>
      </c>
      <c r="T134" s="3">
        <v>0.01</v>
      </c>
      <c r="U134" s="17">
        <f t="shared" si="125"/>
        <v>0.00104875623314902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0.00849875623314902</v>
      </c>
      <c r="AU134" s="24">
        <f t="shared" si="129"/>
        <v>52.122</v>
      </c>
      <c r="AV134" s="1">
        <f t="shared" si="130"/>
        <v>0.26</v>
      </c>
      <c r="AW134" s="2">
        <f t="shared" si="131"/>
        <v>0.7</v>
      </c>
      <c r="AX134" s="1">
        <f t="shared" si="132"/>
        <v>540.160267005285</v>
      </c>
      <c r="AY134" s="1">
        <f>SUM(AX123:AX134)</f>
        <v>9693.67659860936</v>
      </c>
    </row>
    <row r="135" s="1" customFormat="1" spans="1:46">
      <c r="A135" s="6"/>
      <c r="B135" s="6"/>
      <c r="C135" s="9">
        <v>12</v>
      </c>
      <c r="D135" s="10">
        <v>0.256290322580645</v>
      </c>
      <c r="E135" s="12">
        <f t="shared" si="133"/>
        <v>8.785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2.2</v>
      </c>
      <c r="E139" s="9"/>
      <c r="F139" s="9"/>
      <c r="G139" s="6">
        <v>1</v>
      </c>
      <c r="H139" s="11">
        <f t="shared" ref="H139:H150" si="135">E140</f>
        <v>2.2</v>
      </c>
      <c r="I139" s="11">
        <f t="shared" ref="I139:I150" si="136">H139+273.15</f>
        <v>275.35</v>
      </c>
      <c r="J139" s="11">
        <f t="shared" ref="J139:J150" si="137">EXP(($C$18*(I139-$C$16))/($C$19*I139*$C$16))</f>
        <v>0.0231684822826173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0.00659606690586113</v>
      </c>
      <c r="Q139" s="15">
        <f t="shared" ref="Q139:Q150" si="141">P139*$B$125</f>
        <v>0.00171497739552389</v>
      </c>
      <c r="R139" s="11">
        <f t="shared" ref="R139:R150" si="142">L139*$B$125</f>
        <v>0.074022</v>
      </c>
      <c r="S139" s="16">
        <f t="shared" ref="S139:S150" si="143">Q139/R139</f>
        <v>0.0231684822826173</v>
      </c>
      <c r="T139" s="3">
        <v>0.01</v>
      </c>
      <c r="U139" s="17">
        <f t="shared" ref="U139:U150" si="144">S139*T139</f>
        <v>0.000231684822826173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0.00572168482282617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6.8</v>
      </c>
      <c r="AX139" s="1">
        <f t="shared" ref="AX139:AX150" si="151">AW139*10000*AV139*0.67*AU139*AT139</f>
        <v>1929.60520382007</v>
      </c>
      <c r="AZ139" s="2">
        <f t="shared" ref="AZ139:AZ150" si="152">$E$12</f>
        <v>0.2</v>
      </c>
      <c r="BA139" s="1">
        <f t="shared" ref="BA139:BA150" si="153">AZ139*10000*AV139*0.67*AU139*AT139</f>
        <v>56.753094230002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1.11532258064516</v>
      </c>
      <c r="E140" s="12">
        <f t="shared" ref="E140:E151" si="154">D139</f>
        <v>2.2</v>
      </c>
      <c r="F140" s="9" t="s">
        <v>109</v>
      </c>
      <c r="G140" s="6">
        <v>2</v>
      </c>
      <c r="H140" s="11">
        <f t="shared" si="135"/>
        <v>1.11532258064516</v>
      </c>
      <c r="I140" s="11">
        <f t="shared" si="136"/>
        <v>274.265322580645</v>
      </c>
      <c r="J140" s="11">
        <f t="shared" si="137"/>
        <v>0.0201447459005402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0.562803933094139</v>
      </c>
      <c r="P140" s="11">
        <f t="shared" si="140"/>
        <v>0.0113375422240061</v>
      </c>
      <c r="Q140" s="15">
        <f t="shared" si="141"/>
        <v>0.00294776097824158</v>
      </c>
      <c r="R140" s="11">
        <f t="shared" si="142"/>
        <v>0.074022</v>
      </c>
      <c r="S140" s="16">
        <f t="shared" si="143"/>
        <v>0.0398227686125959</v>
      </c>
      <c r="T140" s="3">
        <v>0.01</v>
      </c>
      <c r="U140" s="17">
        <f t="shared" si="144"/>
        <v>0.000398227686125959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0.00588822768612596</v>
      </c>
      <c r="AU140" s="24">
        <f t="shared" si="148"/>
        <v>28.47</v>
      </c>
      <c r="AV140" s="1">
        <f t="shared" si="149"/>
        <v>0.26</v>
      </c>
      <c r="AW140" s="2">
        <f t="shared" si="150"/>
        <v>6.8</v>
      </c>
      <c r="AX140" s="1">
        <f t="shared" si="151"/>
        <v>1985.77082384869</v>
      </c>
      <c r="AZ140" s="2">
        <f t="shared" si="152"/>
        <v>0.2</v>
      </c>
      <c r="BA140" s="1">
        <f t="shared" si="153"/>
        <v>58.4050242308437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4.45758620689655</v>
      </c>
      <c r="E141" s="12">
        <f t="shared" si="154"/>
        <v>1.11532258064516</v>
      </c>
      <c r="F141" s="9" t="s">
        <v>109</v>
      </c>
      <c r="G141" s="6">
        <v>3</v>
      </c>
      <c r="H141" s="11">
        <f t="shared" si="135"/>
        <v>4.45758620689655</v>
      </c>
      <c r="I141" s="11">
        <f t="shared" si="136"/>
        <v>277.607586206897</v>
      </c>
      <c r="J141" s="11">
        <f t="shared" si="137"/>
        <v>0.0308878502810459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0.836166390870133</v>
      </c>
      <c r="P141" s="11">
        <f t="shared" si="140"/>
        <v>0.0258273822912391</v>
      </c>
      <c r="Q141" s="15">
        <f t="shared" si="141"/>
        <v>0.00671511939572218</v>
      </c>
      <c r="R141" s="11">
        <f t="shared" si="142"/>
        <v>0.074022</v>
      </c>
      <c r="S141" s="16">
        <f t="shared" si="143"/>
        <v>0.0907178865164705</v>
      </c>
      <c r="T141" s="3">
        <v>0.01</v>
      </c>
      <c r="U141" s="17">
        <f t="shared" si="144"/>
        <v>0.000907178865164705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0.0063971788651647</v>
      </c>
      <c r="AU141" s="24">
        <f t="shared" si="148"/>
        <v>28.47</v>
      </c>
      <c r="AV141" s="1">
        <f t="shared" si="149"/>
        <v>0.26</v>
      </c>
      <c r="AW141" s="2">
        <f t="shared" si="150"/>
        <v>6.8</v>
      </c>
      <c r="AX141" s="1">
        <f t="shared" si="151"/>
        <v>2157.4116733491</v>
      </c>
      <c r="AZ141" s="2">
        <f t="shared" si="152"/>
        <v>0.2</v>
      </c>
      <c r="BA141" s="1">
        <f t="shared" si="153"/>
        <v>63.4532845102677</v>
      </c>
    </row>
    <row r="142" s="1" customFormat="1" spans="1:53">
      <c r="A142" s="6"/>
      <c r="B142" s="6"/>
      <c r="C142" s="9">
        <v>3</v>
      </c>
      <c r="D142" s="10">
        <v>9.92038709677419</v>
      </c>
      <c r="E142" s="12">
        <f t="shared" si="154"/>
        <v>4.45758620689655</v>
      </c>
      <c r="F142" s="9" t="s">
        <v>109</v>
      </c>
      <c r="G142" s="6">
        <v>4</v>
      </c>
      <c r="H142" s="11">
        <f t="shared" si="135"/>
        <v>9.92038709677419</v>
      </c>
      <c r="I142" s="11">
        <f t="shared" si="136"/>
        <v>283.070387096774</v>
      </c>
      <c r="J142" s="11">
        <f t="shared" si="137"/>
        <v>0.0607783153449743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1.09503900857889</v>
      </c>
      <c r="P142" s="11">
        <f t="shared" si="140"/>
        <v>0.066554626178456</v>
      </c>
      <c r="Q142" s="15">
        <f t="shared" si="141"/>
        <v>0.0173042028063986</v>
      </c>
      <c r="R142" s="11">
        <f t="shared" si="142"/>
        <v>0.074022</v>
      </c>
      <c r="S142" s="16">
        <f t="shared" si="143"/>
        <v>0.233771078954886</v>
      </c>
      <c r="T142" s="3">
        <v>0.01</v>
      </c>
      <c r="U142" s="17">
        <f t="shared" si="144"/>
        <v>0.00233771078954886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0.0122877107895489</v>
      </c>
      <c r="AU142" s="24">
        <f t="shared" si="148"/>
        <v>28.47</v>
      </c>
      <c r="AV142" s="1">
        <f t="shared" si="149"/>
        <v>0.26</v>
      </c>
      <c r="AW142" s="2">
        <f t="shared" si="150"/>
        <v>6.8</v>
      </c>
      <c r="AX142" s="1">
        <f t="shared" si="151"/>
        <v>4143.95958825952</v>
      </c>
      <c r="AZ142" s="2">
        <f t="shared" si="152"/>
        <v>0.2</v>
      </c>
      <c r="BA142" s="1">
        <f t="shared" si="153"/>
        <v>121.881164360574</v>
      </c>
    </row>
    <row r="143" s="1" customFormat="1" spans="1:53">
      <c r="A143" s="6"/>
      <c r="B143" s="6"/>
      <c r="C143" s="9">
        <v>4</v>
      </c>
      <c r="D143" s="10">
        <v>13.8884666666667</v>
      </c>
      <c r="E143" s="12">
        <f t="shared" si="154"/>
        <v>9.92038709677419</v>
      </c>
      <c r="F143" s="9" t="s">
        <v>109</v>
      </c>
      <c r="G143" s="6">
        <v>5</v>
      </c>
      <c r="H143" s="11">
        <f t="shared" si="135"/>
        <v>13.8884666666667</v>
      </c>
      <c r="I143" s="11">
        <f t="shared" si="136"/>
        <v>287.038466666667</v>
      </c>
      <c r="J143" s="11">
        <f t="shared" si="137"/>
        <v>0.0977824581213249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0.977060163280416</v>
      </c>
      <c r="O143" s="11">
        <f t="shared" si="155"/>
        <v>0.336124219120022</v>
      </c>
      <c r="P143" s="11">
        <f t="shared" si="140"/>
        <v>0.0328670523796666</v>
      </c>
      <c r="Q143" s="15">
        <f t="shared" si="141"/>
        <v>0.00854543361871331</v>
      </c>
      <c r="R143" s="11">
        <f t="shared" si="142"/>
        <v>0.074022</v>
      </c>
      <c r="S143" s="16">
        <f t="shared" si="143"/>
        <v>0.115444511344105</v>
      </c>
      <c r="T143" s="3">
        <v>0.01</v>
      </c>
      <c r="U143" s="17">
        <f t="shared" si="144"/>
        <v>0.00115444511344105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0.011104445113441</v>
      </c>
      <c r="AU143" s="24">
        <f t="shared" si="148"/>
        <v>28.47</v>
      </c>
      <c r="AV143" s="1">
        <f t="shared" si="149"/>
        <v>0.26</v>
      </c>
      <c r="AW143" s="2">
        <f t="shared" si="150"/>
        <v>6.8</v>
      </c>
      <c r="AX143" s="1">
        <f t="shared" si="151"/>
        <v>3744.91006406858</v>
      </c>
      <c r="AZ143" s="2">
        <f t="shared" si="152"/>
        <v>0.2</v>
      </c>
      <c r="BA143" s="1">
        <f t="shared" si="153"/>
        <v>110.144413649076</v>
      </c>
    </row>
    <row r="144" s="1" customFormat="1" spans="1:53">
      <c r="A144" s="6"/>
      <c r="B144" s="6"/>
      <c r="C144" s="9">
        <v>5</v>
      </c>
      <c r="D144" s="10">
        <v>20.5343870967742</v>
      </c>
      <c r="E144" s="12">
        <f t="shared" si="154"/>
        <v>13.8884666666667</v>
      </c>
      <c r="F144" s="9" t="s">
        <v>111</v>
      </c>
      <c r="G144" s="6">
        <v>6</v>
      </c>
      <c r="H144" s="11">
        <f t="shared" si="135"/>
        <v>20.5343870967742</v>
      </c>
      <c r="I144" s="11">
        <f t="shared" si="136"/>
        <v>293.684387096774</v>
      </c>
      <c r="J144" s="11">
        <f t="shared" si="137"/>
        <v>0.210686588112563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0.587957166740355</v>
      </c>
      <c r="P144" s="11">
        <f t="shared" si="140"/>
        <v>0.123874689416855</v>
      </c>
      <c r="Q144" s="15">
        <f t="shared" si="141"/>
        <v>0.0322074192483823</v>
      </c>
      <c r="R144" s="11">
        <f t="shared" si="142"/>
        <v>0.074022</v>
      </c>
      <c r="S144" s="16">
        <f t="shared" si="143"/>
        <v>0.435106039398858</v>
      </c>
      <c r="T144" s="3">
        <v>0.01</v>
      </c>
      <c r="U144" s="17">
        <f t="shared" si="144"/>
        <v>0.00435106039398858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0.0143010603939886</v>
      </c>
      <c r="AU144" s="24">
        <f t="shared" si="148"/>
        <v>28.47</v>
      </c>
      <c r="AV144" s="1">
        <f t="shared" si="149"/>
        <v>0.26</v>
      </c>
      <c r="AW144" s="2">
        <f t="shared" si="150"/>
        <v>6.8</v>
      </c>
      <c r="AX144" s="1">
        <f t="shared" si="151"/>
        <v>4822.9501293563</v>
      </c>
      <c r="AZ144" s="2">
        <f t="shared" si="152"/>
        <v>0.2</v>
      </c>
      <c r="BA144" s="1">
        <f t="shared" si="153"/>
        <v>141.851474392832</v>
      </c>
    </row>
    <row r="145" s="1" customFormat="1" spans="1:53">
      <c r="A145" s="6"/>
      <c r="B145" s="6"/>
      <c r="C145" s="9">
        <v>6</v>
      </c>
      <c r="D145" s="10">
        <v>25.0214666666667</v>
      </c>
      <c r="E145" s="12">
        <f t="shared" si="154"/>
        <v>20.5343870967742</v>
      </c>
      <c r="F145" s="9" t="s">
        <v>109</v>
      </c>
      <c r="G145" s="6">
        <v>7</v>
      </c>
      <c r="H145" s="11">
        <f t="shared" si="135"/>
        <v>25.0214666666667</v>
      </c>
      <c r="I145" s="11">
        <f t="shared" si="136"/>
        <v>298.171466666667</v>
      </c>
      <c r="J145" s="11">
        <f t="shared" si="137"/>
        <v>0.346989179416603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0.7487824773235</v>
      </c>
      <c r="P145" s="11">
        <f t="shared" si="140"/>
        <v>0.259819417368012</v>
      </c>
      <c r="Q145" s="15">
        <f t="shared" si="141"/>
        <v>0.0675530485156832</v>
      </c>
      <c r="R145" s="11">
        <f t="shared" si="142"/>
        <v>0.074022</v>
      </c>
      <c r="S145" s="16">
        <f t="shared" si="143"/>
        <v>0.912607718187609</v>
      </c>
      <c r="T145" s="3">
        <v>0.01</v>
      </c>
      <c r="U145" s="17">
        <f t="shared" si="144"/>
        <v>0.00912607718187609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0.0240260771818761</v>
      </c>
      <c r="AU145" s="24">
        <f t="shared" si="148"/>
        <v>28.47</v>
      </c>
      <c r="AV145" s="1">
        <f t="shared" si="149"/>
        <v>0.26</v>
      </c>
      <c r="AW145" s="2">
        <f t="shared" si="150"/>
        <v>6.8</v>
      </c>
      <c r="AX145" s="1">
        <f t="shared" si="151"/>
        <v>8102.65594717452</v>
      </c>
      <c r="AZ145" s="2">
        <f t="shared" si="152"/>
        <v>0.2</v>
      </c>
      <c r="BA145" s="1">
        <f t="shared" si="153"/>
        <v>238.313410211015</v>
      </c>
    </row>
    <row r="146" s="1" customFormat="1" spans="1:53">
      <c r="A146" s="6"/>
      <c r="B146" s="6"/>
      <c r="C146" s="9">
        <v>7</v>
      </c>
      <c r="D146" s="10">
        <v>24.9883548387097</v>
      </c>
      <c r="E146" s="12">
        <f t="shared" si="154"/>
        <v>25.0214666666667</v>
      </c>
      <c r="F146" s="9" t="s">
        <v>109</v>
      </c>
      <c r="G146" s="6">
        <v>8</v>
      </c>
      <c r="H146" s="11">
        <f t="shared" si="135"/>
        <v>24.9883548387097</v>
      </c>
      <c r="I146" s="11">
        <f t="shared" si="136"/>
        <v>298.13835483871</v>
      </c>
      <c r="J146" s="11">
        <f t="shared" si="137"/>
        <v>0.345733023277678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0.773663059955488</v>
      </c>
      <c r="P146" s="11">
        <f t="shared" si="140"/>
        <v>0.26748086871667</v>
      </c>
      <c r="Q146" s="15">
        <f t="shared" si="141"/>
        <v>0.0695450258663343</v>
      </c>
      <c r="R146" s="11">
        <f t="shared" si="142"/>
        <v>0.074022</v>
      </c>
      <c r="S146" s="16">
        <f t="shared" si="143"/>
        <v>0.939518330581912</v>
      </c>
      <c r="T146" s="3">
        <v>0.01</v>
      </c>
      <c r="U146" s="17">
        <f t="shared" si="144"/>
        <v>0.00939518330581912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0.0242951833058191</v>
      </c>
      <c r="AU146" s="24">
        <f t="shared" si="148"/>
        <v>28.47</v>
      </c>
      <c r="AV146" s="1">
        <f t="shared" si="149"/>
        <v>0.26</v>
      </c>
      <c r="AW146" s="2">
        <f t="shared" si="150"/>
        <v>6.8</v>
      </c>
      <c r="AX146" s="1">
        <f t="shared" si="151"/>
        <v>8193.41043527019</v>
      </c>
      <c r="AZ146" s="2">
        <f t="shared" si="152"/>
        <v>0.2</v>
      </c>
      <c r="BA146" s="1">
        <f t="shared" si="153"/>
        <v>240.982659860888</v>
      </c>
    </row>
    <row r="147" s="1" customFormat="1" spans="1:53">
      <c r="A147" s="6"/>
      <c r="B147" s="6"/>
      <c r="C147" s="9">
        <v>8</v>
      </c>
      <c r="D147" s="10">
        <v>26.6702580645161</v>
      </c>
      <c r="E147" s="12">
        <f t="shared" si="154"/>
        <v>24.9883548387097</v>
      </c>
      <c r="F147" s="9" t="s">
        <v>109</v>
      </c>
      <c r="G147" s="6">
        <v>9</v>
      </c>
      <c r="H147" s="11">
        <f t="shared" si="135"/>
        <v>26.6702580645161</v>
      </c>
      <c r="I147" s="11">
        <f t="shared" si="136"/>
        <v>299.820258064516</v>
      </c>
      <c r="J147" s="11">
        <f t="shared" si="137"/>
        <v>0.415246421356297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0.790882191238818</v>
      </c>
      <c r="P147" s="11">
        <f t="shared" si="140"/>
        <v>0.328410999626346</v>
      </c>
      <c r="Q147" s="15">
        <f t="shared" si="141"/>
        <v>0.0853868599028499</v>
      </c>
      <c r="R147" s="11">
        <f t="shared" si="142"/>
        <v>0.074022</v>
      </c>
      <c r="S147" s="16">
        <f t="shared" si="143"/>
        <v>1.15353354276904</v>
      </c>
      <c r="T147" s="3">
        <v>0.01</v>
      </c>
      <c r="U147" s="17">
        <f t="shared" si="144"/>
        <v>0.0115353354276904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0.0214853354276904</v>
      </c>
      <c r="AU147" s="24">
        <f t="shared" si="148"/>
        <v>28.47</v>
      </c>
      <c r="AV147" s="1">
        <f t="shared" si="149"/>
        <v>0.26</v>
      </c>
      <c r="AW147" s="2">
        <f t="shared" si="150"/>
        <v>6.8</v>
      </c>
      <c r="AX147" s="1">
        <f t="shared" si="151"/>
        <v>7245.80544557384</v>
      </c>
      <c r="AZ147" s="2">
        <f t="shared" si="152"/>
        <v>0.2</v>
      </c>
      <c r="BA147" s="1">
        <f t="shared" si="153"/>
        <v>213.111924869819</v>
      </c>
    </row>
    <row r="148" s="1" customFormat="1" spans="1:53">
      <c r="A148" s="6"/>
      <c r="B148" s="6"/>
      <c r="C148" s="9">
        <v>9</v>
      </c>
      <c r="D148" s="10">
        <v>22.4051333333333</v>
      </c>
      <c r="E148" s="12">
        <f t="shared" si="154"/>
        <v>26.6702580645161</v>
      </c>
      <c r="F148" s="9" t="s">
        <v>109</v>
      </c>
      <c r="G148" s="6">
        <v>10</v>
      </c>
      <c r="H148" s="11">
        <f t="shared" si="135"/>
        <v>22.4051333333333</v>
      </c>
      <c r="I148" s="11">
        <f t="shared" si="136"/>
        <v>295.555133333333</v>
      </c>
      <c r="J148" s="11">
        <f t="shared" si="137"/>
        <v>0.259880725783968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0.747171191612472</v>
      </c>
      <c r="P148" s="11">
        <f t="shared" si="140"/>
        <v>0.194175391561122</v>
      </c>
      <c r="Q148" s="15">
        <f t="shared" si="141"/>
        <v>0.0504856018058917</v>
      </c>
      <c r="R148" s="11">
        <f t="shared" si="142"/>
        <v>0.074022</v>
      </c>
      <c r="S148" s="16">
        <f t="shared" si="143"/>
        <v>0.682035095051358</v>
      </c>
      <c r="T148" s="3">
        <v>0.01</v>
      </c>
      <c r="U148" s="17">
        <f t="shared" si="144"/>
        <v>0.00682035095051358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0.0167703509505136</v>
      </c>
      <c r="AU148" s="24">
        <f t="shared" si="148"/>
        <v>28.47</v>
      </c>
      <c r="AV148" s="1">
        <f t="shared" si="149"/>
        <v>0.26</v>
      </c>
      <c r="AW148" s="2">
        <f t="shared" si="150"/>
        <v>6.8</v>
      </c>
      <c r="AX148" s="1">
        <f t="shared" si="151"/>
        <v>5655.70412667642</v>
      </c>
      <c r="AZ148" s="2">
        <f t="shared" si="152"/>
        <v>0.2</v>
      </c>
      <c r="BA148" s="1">
        <f t="shared" si="153"/>
        <v>166.344239019895</v>
      </c>
    </row>
    <row r="149" s="1" customFormat="1" spans="1:53">
      <c r="A149" s="6"/>
      <c r="B149" s="6"/>
      <c r="C149" s="9">
        <v>10</v>
      </c>
      <c r="D149" s="10">
        <v>14.4928709677419</v>
      </c>
      <c r="E149" s="12">
        <f t="shared" si="154"/>
        <v>22.4051333333333</v>
      </c>
      <c r="F149" s="9" t="s">
        <v>109</v>
      </c>
      <c r="G149" s="6">
        <v>11</v>
      </c>
      <c r="H149" s="11">
        <f t="shared" si="135"/>
        <v>14.4928709677419</v>
      </c>
      <c r="I149" s="11">
        <f t="shared" si="136"/>
        <v>287.642870967742</v>
      </c>
      <c r="J149" s="11">
        <f t="shared" si="137"/>
        <v>0.105006497170614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0.525346010048783</v>
      </c>
      <c r="O149" s="11">
        <f t="shared" si="155"/>
        <v>0.312349790002567</v>
      </c>
      <c r="P149" s="11">
        <f t="shared" si="140"/>
        <v>0.0327987573401465</v>
      </c>
      <c r="Q149" s="15">
        <f t="shared" si="141"/>
        <v>0.00852767690843808</v>
      </c>
      <c r="R149" s="11">
        <f t="shared" si="142"/>
        <v>0.074022</v>
      </c>
      <c r="S149" s="16">
        <f t="shared" si="143"/>
        <v>0.115204627116777</v>
      </c>
      <c r="T149" s="3">
        <v>0.01</v>
      </c>
      <c r="U149" s="17">
        <f t="shared" si="144"/>
        <v>0.00115204627116777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0.00664204627116777</v>
      </c>
      <c r="AU149" s="24">
        <f t="shared" si="148"/>
        <v>28.47</v>
      </c>
      <c r="AV149" s="1">
        <f t="shared" si="149"/>
        <v>0.26</v>
      </c>
      <c r="AW149" s="2">
        <f t="shared" si="150"/>
        <v>6.8</v>
      </c>
      <c r="AX149" s="1">
        <f t="shared" si="151"/>
        <v>2239.99179362844</v>
      </c>
      <c r="AZ149" s="2">
        <f t="shared" si="152"/>
        <v>0.2</v>
      </c>
      <c r="BA149" s="1">
        <f t="shared" si="153"/>
        <v>65.882111577307</v>
      </c>
    </row>
    <row r="150" s="1" customFormat="1" spans="1:54">
      <c r="A150" s="6"/>
      <c r="B150" s="6"/>
      <c r="C150" s="9">
        <v>11</v>
      </c>
      <c r="D150" s="10">
        <v>8.785</v>
      </c>
      <c r="E150" s="12">
        <f t="shared" si="154"/>
        <v>14.4928709677419</v>
      </c>
      <c r="F150" s="9" t="s">
        <v>111</v>
      </c>
      <c r="G150" s="6">
        <v>12</v>
      </c>
      <c r="H150" s="11">
        <f t="shared" si="135"/>
        <v>8.785</v>
      </c>
      <c r="I150" s="11">
        <f t="shared" si="136"/>
        <v>281.935</v>
      </c>
      <c r="J150" s="11">
        <f t="shared" si="137"/>
        <v>0.0529163231068749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0.564251032662421</v>
      </c>
      <c r="P150" s="11">
        <f t="shared" si="140"/>
        <v>0.0298580899577525</v>
      </c>
      <c r="Q150" s="15">
        <f t="shared" si="141"/>
        <v>0.00776310338901564</v>
      </c>
      <c r="R150" s="11">
        <f t="shared" si="142"/>
        <v>0.074022</v>
      </c>
      <c r="S150" s="16">
        <f t="shared" si="143"/>
        <v>0.104875623314902</v>
      </c>
      <c r="T150" s="3">
        <v>0.01</v>
      </c>
      <c r="U150" s="17">
        <f t="shared" si="144"/>
        <v>0.00104875623314902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0.00653875623314902</v>
      </c>
      <c r="AU150" s="24">
        <f t="shared" si="148"/>
        <v>28.47</v>
      </c>
      <c r="AV150" s="1">
        <f t="shared" si="149"/>
        <v>0.26</v>
      </c>
      <c r="AW150" s="2">
        <f t="shared" si="150"/>
        <v>6.8</v>
      </c>
      <c r="AX150" s="1">
        <f t="shared" si="151"/>
        <v>2205.15782408355</v>
      </c>
      <c r="AY150" s="1">
        <f>SUM(AX139:AX150)</f>
        <v>52427.3330551092</v>
      </c>
      <c r="AZ150" s="2">
        <f t="shared" si="152"/>
        <v>0.2</v>
      </c>
      <c r="BA150" s="1">
        <f t="shared" si="153"/>
        <v>64.857583061281</v>
      </c>
      <c r="BB150" s="1">
        <f>SUM(BA139:BA150)</f>
        <v>1541.9803839738</v>
      </c>
    </row>
    <row r="151" s="1" customFormat="1" spans="1:46">
      <c r="A151" s="6"/>
      <c r="B151" s="6"/>
      <c r="C151" s="9">
        <v>12</v>
      </c>
      <c r="D151" s="10">
        <v>0.256290322580645</v>
      </c>
      <c r="E151" s="12">
        <f t="shared" si="154"/>
        <v>8.785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6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495.7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35.6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92.2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2945.5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506.5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6306.25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0.3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169094661.207913</v>
      </c>
      <c r="J16" s="7" t="s">
        <v>35</v>
      </c>
      <c r="K16" s="7">
        <f>I16/(10000*1000)</f>
        <v>16.9094661207913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110246000.562172</v>
      </c>
      <c r="J17" s="7" t="s">
        <v>35</v>
      </c>
      <c r="K17" s="7">
        <f>I17/(10000*1000)</f>
        <v>11.0246000562172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1268.01</v>
      </c>
      <c r="C29" s="9" t="s">
        <v>108</v>
      </c>
      <c r="D29" s="29">
        <v>3.9</v>
      </c>
      <c r="E29" s="9"/>
      <c r="F29" s="9"/>
      <c r="G29" s="6">
        <v>1</v>
      </c>
      <c r="H29" s="11">
        <f t="shared" ref="H29:H40" si="0">E30</f>
        <v>3.9</v>
      </c>
      <c r="I29" s="11">
        <f t="shared" ref="I29:I40" si="1">H29+273.15</f>
        <v>277.05</v>
      </c>
      <c r="J29" s="11">
        <f t="shared" ref="J29:J40" si="2">EXP(($C$18*(I29-$C$16))/($C$19*I29*$C$16))</f>
        <v>0.0287826767648659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0.0304139349705147</v>
      </c>
      <c r="Q29" s="15">
        <f t="shared" ref="Q29:Q40" si="6">P29*$B$31</f>
        <v>0.00729934439292352</v>
      </c>
      <c r="R29" s="11">
        <f t="shared" ref="R29:R40" si="7">L29*$B$31</f>
        <v>0.253602</v>
      </c>
      <c r="S29" s="16">
        <f t="shared" ref="S29:S40" si="8">Q29/R29</f>
        <v>0.0287826767648659</v>
      </c>
      <c r="T29" s="3">
        <v>0.01</v>
      </c>
      <c r="U29" s="17">
        <f t="shared" ref="U29:U40" si="9">S29*T29</f>
        <v>0.000287826767648659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0.0221878267676487</v>
      </c>
      <c r="AR29" s="24">
        <f t="shared" ref="AR29:AR40" si="15">$B$29/12</f>
        <v>105.6675</v>
      </c>
      <c r="AS29" s="1">
        <f t="shared" ref="AS29:AS40" si="16">$B$31</f>
        <v>0.24</v>
      </c>
      <c r="AT29" s="2">
        <f>$E$4/12</f>
        <v>2.96666666666667</v>
      </c>
      <c r="AU29" s="1">
        <f t="shared" ref="AU29:AU40" si="17">AT29*10000*AS29*0.67*AR29*AQ29</f>
        <v>11184.3563351833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2.30132258064516</v>
      </c>
      <c r="E30" s="12">
        <f t="shared" ref="E30:E41" si="18">D29</f>
        <v>3.9</v>
      </c>
      <c r="F30" s="9" t="s">
        <v>109</v>
      </c>
      <c r="G30" s="6">
        <v>2</v>
      </c>
      <c r="H30" s="11">
        <f t="shared" si="0"/>
        <v>2.30132258064516</v>
      </c>
      <c r="I30" s="11">
        <f t="shared" si="1"/>
        <v>275.451322580645</v>
      </c>
      <c r="J30" s="11">
        <f t="shared" si="2"/>
        <v>0.0234718135936753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2.08293606502949</v>
      </c>
      <c r="P30" s="11">
        <f t="shared" si="5"/>
        <v>0.0488902870459156</v>
      </c>
      <c r="Q30" s="15">
        <f t="shared" si="6"/>
        <v>0.0117336688910198</v>
      </c>
      <c r="R30" s="11">
        <f t="shared" si="7"/>
        <v>0.253602</v>
      </c>
      <c r="S30" s="16">
        <f t="shared" si="8"/>
        <v>0.0462680455635987</v>
      </c>
      <c r="T30" s="3">
        <v>0.01</v>
      </c>
      <c r="U30" s="17">
        <f t="shared" si="9"/>
        <v>0.000462680455635987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0.022362680455636</v>
      </c>
      <c r="AR30" s="24">
        <f t="shared" si="15"/>
        <v>105.6675</v>
      </c>
      <c r="AS30" s="1">
        <f t="shared" si="16"/>
        <v>0.24</v>
      </c>
      <c r="AT30" s="2">
        <f>$E$4/12</f>
        <v>2.96666666666667</v>
      </c>
      <c r="AU30" s="1">
        <f t="shared" si="17"/>
        <v>11272.4959251238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6.50003448275862</v>
      </c>
      <c r="E31" s="12">
        <f t="shared" si="18"/>
        <v>2.30132258064516</v>
      </c>
      <c r="F31" s="9" t="s">
        <v>109</v>
      </c>
      <c r="G31" s="6">
        <v>3</v>
      </c>
      <c r="H31" s="11">
        <f t="shared" si="0"/>
        <v>6.50003448275862</v>
      </c>
      <c r="I31" s="11">
        <f t="shared" si="1"/>
        <v>279.650034482759</v>
      </c>
      <c r="J31" s="11">
        <f t="shared" si="2"/>
        <v>0.0399060684204985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3.09072077798357</v>
      </c>
      <c r="P31" s="11">
        <f t="shared" si="5"/>
        <v>0.123338514834869</v>
      </c>
      <c r="Q31" s="15">
        <f t="shared" si="6"/>
        <v>0.0296012435603685</v>
      </c>
      <c r="R31" s="11">
        <f t="shared" si="7"/>
        <v>0.253602</v>
      </c>
      <c r="S31" s="16">
        <f t="shared" si="8"/>
        <v>0.116723226001248</v>
      </c>
      <c r="T31" s="3">
        <v>0.01</v>
      </c>
      <c r="U31" s="17">
        <f t="shared" si="9"/>
        <v>0.00116723226001248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0.0230672322600125</v>
      </c>
      <c r="AR31" s="24">
        <f t="shared" si="15"/>
        <v>105.6675</v>
      </c>
      <c r="AS31" s="1">
        <f t="shared" si="16"/>
        <v>0.24</v>
      </c>
      <c r="AT31" s="2">
        <f>$E$4/12</f>
        <v>2.96666666666667</v>
      </c>
      <c r="AU31" s="1">
        <f t="shared" si="17"/>
        <v>11627.6437509683</v>
      </c>
    </row>
    <row r="32" s="1" customFormat="1" spans="1:47">
      <c r="A32" s="6"/>
      <c r="B32" s="6"/>
      <c r="C32" s="9">
        <v>3</v>
      </c>
      <c r="D32" s="10">
        <v>11.7848387096774</v>
      </c>
      <c r="E32" s="12">
        <f t="shared" si="18"/>
        <v>6.50003448275862</v>
      </c>
      <c r="F32" s="9" t="s">
        <v>109</v>
      </c>
      <c r="G32" s="6">
        <v>4</v>
      </c>
      <c r="H32" s="11">
        <f t="shared" si="0"/>
        <v>11.7848387096774</v>
      </c>
      <c r="I32" s="11">
        <f t="shared" si="1"/>
        <v>284.934838709677</v>
      </c>
      <c r="J32" s="11">
        <f t="shared" si="2"/>
        <v>0.0761197591512028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4.0240572631487</v>
      </c>
      <c r="P32" s="11">
        <f t="shared" si="5"/>
        <v>0.306310269681527</v>
      </c>
      <c r="Q32" s="15">
        <f t="shared" si="6"/>
        <v>0.0735144647235666</v>
      </c>
      <c r="R32" s="11">
        <f t="shared" si="7"/>
        <v>0.253602</v>
      </c>
      <c r="S32" s="16">
        <f t="shared" si="8"/>
        <v>0.289881249846478</v>
      </c>
      <c r="T32" s="3">
        <v>0.01</v>
      </c>
      <c r="U32" s="17">
        <f t="shared" si="9"/>
        <v>0.00289881249846478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0.0323488124984648</v>
      </c>
      <c r="AR32" s="24">
        <f t="shared" si="15"/>
        <v>105.6675</v>
      </c>
      <c r="AS32" s="1">
        <f t="shared" si="16"/>
        <v>0.24</v>
      </c>
      <c r="AT32" s="2">
        <f>$E$4/12</f>
        <v>2.96666666666667</v>
      </c>
      <c r="AU32" s="1">
        <f t="shared" si="17"/>
        <v>16306.2678373888</v>
      </c>
    </row>
    <row r="33" s="1" customFormat="1" spans="1:47">
      <c r="A33" s="6"/>
      <c r="B33" s="6"/>
      <c r="C33" s="9">
        <v>4</v>
      </c>
      <c r="D33" s="10">
        <v>15.6113</v>
      </c>
      <c r="E33" s="12">
        <f t="shared" si="18"/>
        <v>11.7848387096774</v>
      </c>
      <c r="F33" s="9" t="s">
        <v>109</v>
      </c>
      <c r="G33" s="6">
        <v>5</v>
      </c>
      <c r="H33" s="11">
        <f t="shared" si="0"/>
        <v>15.6113</v>
      </c>
      <c r="I33" s="11">
        <f t="shared" si="1"/>
        <v>288.7613</v>
      </c>
      <c r="J33" s="11">
        <f t="shared" si="2"/>
        <v>0.11971703910879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3.53185964379381</v>
      </c>
      <c r="O33" s="11">
        <f t="shared" si="19"/>
        <v>1.24256234967336</v>
      </c>
      <c r="P33" s="11">
        <f t="shared" si="5"/>
        <v>0.148755885410956</v>
      </c>
      <c r="Q33" s="15">
        <f t="shared" si="6"/>
        <v>0.0357014124986293</v>
      </c>
      <c r="R33" s="11">
        <f t="shared" si="7"/>
        <v>0.253602</v>
      </c>
      <c r="S33" s="16">
        <f t="shared" si="8"/>
        <v>0.140777330220698</v>
      </c>
      <c r="T33" s="3">
        <v>0.01</v>
      </c>
      <c r="U33" s="17">
        <f t="shared" si="9"/>
        <v>0.00140777330220698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0.030857773302207</v>
      </c>
      <c r="AR33" s="24">
        <f t="shared" si="15"/>
        <v>105.6675</v>
      </c>
      <c r="AS33" s="1">
        <f t="shared" si="16"/>
        <v>0.24</v>
      </c>
      <c r="AT33" s="2">
        <f>$E$4/12</f>
        <v>2.96666666666667</v>
      </c>
      <c r="AU33" s="1">
        <f t="shared" si="17"/>
        <v>15554.6704026644</v>
      </c>
    </row>
    <row r="34" s="1" customFormat="1" spans="1:47">
      <c r="A34" s="6"/>
      <c r="B34" s="6"/>
      <c r="C34" s="9">
        <v>5</v>
      </c>
      <c r="D34" s="10">
        <v>23.1606774193548</v>
      </c>
      <c r="E34" s="12">
        <f t="shared" si="18"/>
        <v>15.6113</v>
      </c>
      <c r="F34" s="9" t="s">
        <v>111</v>
      </c>
      <c r="G34" s="6">
        <v>6</v>
      </c>
      <c r="H34" s="11">
        <f t="shared" si="0"/>
        <v>23.1606774193548</v>
      </c>
      <c r="I34" s="11">
        <f t="shared" si="1"/>
        <v>296.310677419355</v>
      </c>
      <c r="J34" s="11">
        <f t="shared" si="2"/>
        <v>0.282654359303778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2.1504814642624</v>
      </c>
      <c r="P34" s="11">
        <f t="shared" si="5"/>
        <v>0.607842960475739</v>
      </c>
      <c r="Q34" s="15">
        <f t="shared" si="6"/>
        <v>0.145882310514177</v>
      </c>
      <c r="R34" s="11">
        <f t="shared" si="7"/>
        <v>0.253602</v>
      </c>
      <c r="S34" s="16">
        <f t="shared" si="8"/>
        <v>0.575241167317992</v>
      </c>
      <c r="T34" s="3">
        <v>0.01</v>
      </c>
      <c r="U34" s="17">
        <f t="shared" si="9"/>
        <v>0.00575241167317992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0.0352024116731799</v>
      </c>
      <c r="AR34" s="24">
        <f t="shared" si="15"/>
        <v>105.6675</v>
      </c>
      <c r="AS34" s="1">
        <f t="shared" si="16"/>
        <v>0.24</v>
      </c>
      <c r="AT34" s="2">
        <f>$E$4/12</f>
        <v>2.96666666666667</v>
      </c>
      <c r="AU34" s="1">
        <f t="shared" si="17"/>
        <v>17744.6993855535</v>
      </c>
    </row>
    <row r="35" s="1" customFormat="1" spans="1:47">
      <c r="A35" s="6"/>
      <c r="B35" s="6"/>
      <c r="C35" s="9">
        <v>6</v>
      </c>
      <c r="D35" s="10">
        <v>25.6361666666667</v>
      </c>
      <c r="E35" s="12">
        <f t="shared" si="18"/>
        <v>23.1606774193548</v>
      </c>
      <c r="F35" s="9" t="s">
        <v>109</v>
      </c>
      <c r="G35" s="6">
        <v>7</v>
      </c>
      <c r="H35" s="11">
        <f t="shared" si="0"/>
        <v>25.6361666666667</v>
      </c>
      <c r="I35" s="11">
        <f t="shared" si="1"/>
        <v>298.786166666667</v>
      </c>
      <c r="J35" s="11">
        <f t="shared" si="2"/>
        <v>0.371101465061376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2.59931350378666</v>
      </c>
      <c r="P35" s="11">
        <f t="shared" si="5"/>
        <v>0.964609049409049</v>
      </c>
      <c r="Q35" s="15">
        <f t="shared" si="6"/>
        <v>0.231506171858172</v>
      </c>
      <c r="R35" s="11">
        <f t="shared" si="7"/>
        <v>0.253602</v>
      </c>
      <c r="S35" s="16">
        <f t="shared" si="8"/>
        <v>0.912872027263869</v>
      </c>
      <c r="T35" s="3">
        <v>0.01</v>
      </c>
      <c r="U35" s="17">
        <f t="shared" si="9"/>
        <v>0.00912872027263869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0.0440287202726387</v>
      </c>
      <c r="AR35" s="24">
        <f t="shared" si="15"/>
        <v>105.6675</v>
      </c>
      <c r="AS35" s="1">
        <f t="shared" si="16"/>
        <v>0.24</v>
      </c>
      <c r="AT35" s="2">
        <f>$E$4/12</f>
        <v>2.96666666666667</v>
      </c>
      <c r="AU35" s="1">
        <f t="shared" si="17"/>
        <v>22193.8318551009</v>
      </c>
    </row>
    <row r="36" s="1" customFormat="1" spans="1:47">
      <c r="A36" s="6"/>
      <c r="B36" s="6"/>
      <c r="C36" s="9">
        <v>7</v>
      </c>
      <c r="D36" s="10">
        <v>25.1075483870968</v>
      </c>
      <c r="E36" s="12">
        <f t="shared" si="18"/>
        <v>25.6361666666667</v>
      </c>
      <c r="F36" s="9" t="s">
        <v>109</v>
      </c>
      <c r="G36" s="6">
        <v>8</v>
      </c>
      <c r="H36" s="11">
        <f t="shared" si="0"/>
        <v>25.1075483870968</v>
      </c>
      <c r="I36" s="11">
        <f t="shared" si="1"/>
        <v>298.257548387097</v>
      </c>
      <c r="J36" s="11">
        <f t="shared" si="2"/>
        <v>0.350274920000864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2.69137945437761</v>
      </c>
      <c r="P36" s="11">
        <f t="shared" si="5"/>
        <v>0.942722723074087</v>
      </c>
      <c r="Q36" s="15">
        <f t="shared" si="6"/>
        <v>0.226253453537781</v>
      </c>
      <c r="R36" s="11">
        <f t="shared" si="7"/>
        <v>0.253602</v>
      </c>
      <c r="S36" s="16">
        <f t="shared" si="8"/>
        <v>0.892159578937788</v>
      </c>
      <c r="T36" s="3">
        <v>0.01</v>
      </c>
      <c r="U36" s="17">
        <f t="shared" si="9"/>
        <v>0.00892159578937788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0.0438215957893779</v>
      </c>
      <c r="AR36" s="24">
        <f t="shared" si="15"/>
        <v>105.6675</v>
      </c>
      <c r="AS36" s="1">
        <f t="shared" si="16"/>
        <v>0.24</v>
      </c>
      <c r="AT36" s="2">
        <f>$E$4/12</f>
        <v>2.96666666666667</v>
      </c>
      <c r="AU36" s="1">
        <f t="shared" si="17"/>
        <v>22089.4253239526</v>
      </c>
    </row>
    <row r="37" s="1" customFormat="1" spans="1:47">
      <c r="A37" s="6"/>
      <c r="B37" s="6"/>
      <c r="C37" s="9">
        <v>8</v>
      </c>
      <c r="D37" s="10">
        <v>27.0160967741935</v>
      </c>
      <c r="E37" s="12">
        <f t="shared" si="18"/>
        <v>25.1075483870968</v>
      </c>
      <c r="F37" s="9" t="s">
        <v>109</v>
      </c>
      <c r="G37" s="6">
        <v>9</v>
      </c>
      <c r="H37" s="11">
        <f t="shared" si="0"/>
        <v>27.0160967741935</v>
      </c>
      <c r="I37" s="11">
        <f t="shared" si="1"/>
        <v>300.166096774193</v>
      </c>
      <c r="J37" s="11">
        <f t="shared" si="2"/>
        <v>0.431077953403708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2.80533173130353</v>
      </c>
      <c r="P37" s="11">
        <f t="shared" si="5"/>
        <v>1.2093166613488</v>
      </c>
      <c r="Q37" s="15">
        <f t="shared" si="6"/>
        <v>0.290235998723713</v>
      </c>
      <c r="R37" s="11">
        <f t="shared" si="7"/>
        <v>0.253602</v>
      </c>
      <c r="S37" s="16">
        <f t="shared" si="8"/>
        <v>1.14445469169688</v>
      </c>
      <c r="T37" s="3">
        <v>0.01</v>
      </c>
      <c r="U37" s="17">
        <f t="shared" si="9"/>
        <v>0.0114445469169688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0.0408945469169688</v>
      </c>
      <c r="AR37" s="24">
        <f t="shared" si="15"/>
        <v>105.6675</v>
      </c>
      <c r="AS37" s="1">
        <f t="shared" si="16"/>
        <v>0.24</v>
      </c>
      <c r="AT37" s="2">
        <f>$E$4/12</f>
        <v>2.96666666666667</v>
      </c>
      <c r="AU37" s="1">
        <f t="shared" si="17"/>
        <v>20613.9695281983</v>
      </c>
    </row>
    <row r="38" s="1" customFormat="1" spans="1:47">
      <c r="A38" s="6"/>
      <c r="B38" s="6"/>
      <c r="C38" s="9">
        <v>9</v>
      </c>
      <c r="D38" s="10">
        <v>22.7196</v>
      </c>
      <c r="E38" s="12">
        <f t="shared" si="18"/>
        <v>27.0160967741935</v>
      </c>
      <c r="F38" s="9" t="s">
        <v>109</v>
      </c>
      <c r="G38" s="6">
        <v>10</v>
      </c>
      <c r="H38" s="11">
        <f t="shared" si="0"/>
        <v>22.7196</v>
      </c>
      <c r="I38" s="11">
        <f t="shared" si="1"/>
        <v>295.8696</v>
      </c>
      <c r="J38" s="11">
        <f t="shared" si="2"/>
        <v>0.269141582228274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2.65269006995472</v>
      </c>
      <c r="P38" s="11">
        <f t="shared" si="5"/>
        <v>0.713949202588845</v>
      </c>
      <c r="Q38" s="15">
        <f t="shared" si="6"/>
        <v>0.171347808621323</v>
      </c>
      <c r="R38" s="11">
        <f t="shared" si="7"/>
        <v>0.253602</v>
      </c>
      <c r="S38" s="16">
        <f t="shared" si="8"/>
        <v>0.675656377399717</v>
      </c>
      <c r="T38" s="3">
        <v>0.01</v>
      </c>
      <c r="U38" s="17">
        <f t="shared" si="9"/>
        <v>0.00675656377399717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0.0362065637739972</v>
      </c>
      <c r="AR38" s="24">
        <f t="shared" si="15"/>
        <v>105.6675</v>
      </c>
      <c r="AS38" s="1">
        <f t="shared" si="16"/>
        <v>0.24</v>
      </c>
      <c r="AT38" s="2">
        <f>$E$4/12</f>
        <v>2.96666666666667</v>
      </c>
      <c r="AU38" s="1">
        <f t="shared" si="17"/>
        <v>18250.8686029298</v>
      </c>
    </row>
    <row r="39" s="1" customFormat="1" spans="1:47">
      <c r="A39" s="6"/>
      <c r="B39" s="6"/>
      <c r="C39" s="9">
        <v>10</v>
      </c>
      <c r="D39" s="10">
        <v>14.8125483870968</v>
      </c>
      <c r="E39" s="12">
        <f t="shared" si="18"/>
        <v>22.7196</v>
      </c>
      <c r="F39" s="9" t="s">
        <v>109</v>
      </c>
      <c r="G39" s="6">
        <v>11</v>
      </c>
      <c r="H39" s="11">
        <f t="shared" si="0"/>
        <v>14.8125483870968</v>
      </c>
      <c r="I39" s="11">
        <f t="shared" si="1"/>
        <v>287.962548387097</v>
      </c>
      <c r="J39" s="11">
        <f t="shared" si="2"/>
        <v>0.109027550834465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1.84180382399758</v>
      </c>
      <c r="O39" s="11">
        <f t="shared" si="19"/>
        <v>1.15361204336829</v>
      </c>
      <c r="P39" s="11">
        <f t="shared" si="5"/>
        <v>0.125775495701588</v>
      </c>
      <c r="Q39" s="15">
        <f t="shared" si="6"/>
        <v>0.030186118968381</v>
      </c>
      <c r="R39" s="11">
        <f t="shared" si="7"/>
        <v>0.253602</v>
      </c>
      <c r="S39" s="16">
        <f t="shared" si="8"/>
        <v>0.119029498854035</v>
      </c>
      <c r="T39" s="3">
        <v>0.01</v>
      </c>
      <c r="U39" s="17">
        <f t="shared" si="9"/>
        <v>0.00119029498854035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0.0230902949885404</v>
      </c>
      <c r="AR39" s="24">
        <f t="shared" si="15"/>
        <v>105.6675</v>
      </c>
      <c r="AS39" s="1">
        <f t="shared" si="16"/>
        <v>0.24</v>
      </c>
      <c r="AT39" s="2">
        <f>$E$4/12</f>
        <v>2.96666666666667</v>
      </c>
      <c r="AU39" s="1">
        <f t="shared" si="17"/>
        <v>11639.2691244949</v>
      </c>
    </row>
    <row r="40" s="1" customFormat="1" spans="1:48">
      <c r="A40" s="6"/>
      <c r="B40" s="6"/>
      <c r="C40" s="9">
        <v>11</v>
      </c>
      <c r="D40" s="10">
        <v>10.0304333333333</v>
      </c>
      <c r="E40" s="12">
        <f t="shared" si="18"/>
        <v>14.8125483870968</v>
      </c>
      <c r="F40" s="9" t="s">
        <v>111</v>
      </c>
      <c r="G40" s="6">
        <v>12</v>
      </c>
      <c r="H40" s="11">
        <f t="shared" si="0"/>
        <v>10.0304333333333</v>
      </c>
      <c r="I40" s="11">
        <f t="shared" si="1"/>
        <v>283.180433333333</v>
      </c>
      <c r="J40" s="11">
        <f t="shared" si="2"/>
        <v>0.0615961919256439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2.08451154766671</v>
      </c>
      <c r="P40" s="11">
        <f t="shared" si="5"/>
        <v>0.128397973361299</v>
      </c>
      <c r="Q40" s="15">
        <f t="shared" si="6"/>
        <v>0.0308155136067119</v>
      </c>
      <c r="R40" s="11">
        <f t="shared" si="7"/>
        <v>0.253602</v>
      </c>
      <c r="S40" s="16">
        <f t="shared" si="8"/>
        <v>0.121511319337828</v>
      </c>
      <c r="T40" s="3">
        <v>0.01</v>
      </c>
      <c r="U40" s="17">
        <f t="shared" si="9"/>
        <v>0.00121511319337828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0.0231151131933783</v>
      </c>
      <c r="AR40" s="24">
        <f t="shared" si="15"/>
        <v>105.6675</v>
      </c>
      <c r="AS40" s="1">
        <f t="shared" si="16"/>
        <v>0.24</v>
      </c>
      <c r="AT40" s="2">
        <f>$E$4/12</f>
        <v>2.96666666666667</v>
      </c>
      <c r="AU40" s="1">
        <f t="shared" si="17"/>
        <v>11651.7793919227</v>
      </c>
      <c r="AV40" s="1">
        <f>SUM(AU29:AU40)</f>
        <v>190129.277463481</v>
      </c>
    </row>
    <row r="41" s="1" customFormat="1" spans="1:46">
      <c r="A41" s="6"/>
      <c r="B41" s="6"/>
      <c r="C41" s="9">
        <v>12</v>
      </c>
      <c r="D41" s="10">
        <v>2.23790322580645</v>
      </c>
      <c r="E41" s="12">
        <f t="shared" si="18"/>
        <v>10.0304333333333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29">
        <v>3.9</v>
      </c>
      <c r="E44" s="9"/>
      <c r="F44" s="9"/>
      <c r="G44" s="6">
        <v>1</v>
      </c>
      <c r="H44" s="11">
        <f t="shared" ref="H44:H55" si="20">E45</f>
        <v>3.9</v>
      </c>
      <c r="I44" s="11">
        <f t="shared" ref="I44:I55" si="21">H44+273.15</f>
        <v>277.05</v>
      </c>
      <c r="J44" s="11">
        <f t="shared" ref="J44:J55" si="22">EXP(($C$18*(I44-$C$16))/($C$19*I44*$C$16))</f>
        <v>0.0287826767648659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0.0184549726303526</v>
      </c>
      <c r="Q44" s="15">
        <f t="shared" ref="Q44:Q55" si="26">P44*$B$46</f>
        <v>0.00332189507346346</v>
      </c>
      <c r="R44" s="11">
        <f t="shared" ref="R44:R55" si="27">L44*$B$46</f>
        <v>0.115413</v>
      </c>
      <c r="S44" s="16">
        <f t="shared" ref="S44:S55" si="28">Q44/R44</f>
        <v>0.0287826767648659</v>
      </c>
      <c r="T44" s="3">
        <v>0.01</v>
      </c>
      <c r="U44" s="17">
        <f t="shared" ref="U44:U55" si="29">S44*T44</f>
        <v>0.000287826767648659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0.0193878267676487</v>
      </c>
      <c r="AR44" s="24">
        <f t="shared" ref="AR44:AR55" si="35">$B$44/12</f>
        <v>64.1183333333333</v>
      </c>
      <c r="AS44" s="1">
        <f t="shared" ref="AS44:AS55" si="36">$B$46</f>
        <v>0.18</v>
      </c>
      <c r="AT44" s="2">
        <f>$E$3/12</f>
        <v>41.3083333333333</v>
      </c>
      <c r="AU44" s="1">
        <f t="shared" ref="AU44:AU55" si="37">AT44*10000*AS44*0.67*AR44*AQ44</f>
        <v>61929.323542228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2.30132258064516</v>
      </c>
      <c r="E45" s="12">
        <f t="shared" ref="E45:E56" si="38">D44</f>
        <v>3.9</v>
      </c>
      <c r="F45" s="9" t="s">
        <v>109</v>
      </c>
      <c r="G45" s="6">
        <v>2</v>
      </c>
      <c r="H45" s="11">
        <f t="shared" si="20"/>
        <v>2.30132258064516</v>
      </c>
      <c r="I45" s="11">
        <f t="shared" si="21"/>
        <v>275.451322580645</v>
      </c>
      <c r="J45" s="11">
        <f t="shared" si="22"/>
        <v>0.0234718135936753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1.26391169403631</v>
      </c>
      <c r="P45" s="11">
        <f t="shared" si="25"/>
        <v>0.0296662996812867</v>
      </c>
      <c r="Q45" s="15">
        <f t="shared" si="26"/>
        <v>0.00533993394263161</v>
      </c>
      <c r="R45" s="11">
        <f t="shared" si="27"/>
        <v>0.115413</v>
      </c>
      <c r="S45" s="16">
        <f t="shared" si="28"/>
        <v>0.0462680455635986</v>
      </c>
      <c r="T45" s="3">
        <v>0.01</v>
      </c>
      <c r="U45" s="17">
        <f t="shared" si="29"/>
        <v>0.000462680455635986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0.019562680455636</v>
      </c>
      <c r="AR45" s="24">
        <f t="shared" si="35"/>
        <v>64.1183333333333</v>
      </c>
      <c r="AS45" s="1">
        <f t="shared" si="36"/>
        <v>0.18</v>
      </c>
      <c r="AT45" s="2">
        <f>$E$3/12</f>
        <v>41.3083333333333</v>
      </c>
      <c r="AU45" s="1">
        <f t="shared" si="37"/>
        <v>62487.8477515524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6.50003448275862</v>
      </c>
      <c r="E46" s="12">
        <f t="shared" si="38"/>
        <v>2.30132258064516</v>
      </c>
      <c r="F46" s="9" t="s">
        <v>109</v>
      </c>
      <c r="G46" s="6">
        <v>3</v>
      </c>
      <c r="H46" s="11">
        <f t="shared" si="20"/>
        <v>6.50003448275862</v>
      </c>
      <c r="I46" s="11">
        <f t="shared" si="21"/>
        <v>279.650034482759</v>
      </c>
      <c r="J46" s="11">
        <f t="shared" si="22"/>
        <v>0.0399060684204985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1.87542872768836</v>
      </c>
      <c r="P46" s="11">
        <f t="shared" si="25"/>
        <v>0.0748409871249001</v>
      </c>
      <c r="Q46" s="15">
        <f t="shared" si="26"/>
        <v>0.013471377682482</v>
      </c>
      <c r="R46" s="11">
        <f t="shared" si="27"/>
        <v>0.115413</v>
      </c>
      <c r="S46" s="16">
        <f t="shared" si="28"/>
        <v>0.116723226001248</v>
      </c>
      <c r="T46" s="3">
        <v>0.01</v>
      </c>
      <c r="U46" s="17">
        <f t="shared" si="29"/>
        <v>0.00116723226001248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0.0202672322600125</v>
      </c>
      <c r="AR46" s="24">
        <f t="shared" si="35"/>
        <v>64.1183333333333</v>
      </c>
      <c r="AS46" s="1">
        <f t="shared" si="36"/>
        <v>0.18</v>
      </c>
      <c r="AT46" s="2">
        <f>$E$3/12</f>
        <v>41.3083333333333</v>
      </c>
      <c r="AU46" s="1">
        <f t="shared" si="37"/>
        <v>64738.3535544152</v>
      </c>
    </row>
    <row r="47" s="1" customFormat="1" spans="1:47">
      <c r="A47" s="6"/>
      <c r="B47" s="6"/>
      <c r="C47" s="9">
        <v>3</v>
      </c>
      <c r="D47" s="10">
        <v>11.7848387096774</v>
      </c>
      <c r="E47" s="12">
        <f t="shared" si="38"/>
        <v>6.50003448275862</v>
      </c>
      <c r="F47" s="9" t="s">
        <v>109</v>
      </c>
      <c r="G47" s="6">
        <v>4</v>
      </c>
      <c r="H47" s="11">
        <f t="shared" si="20"/>
        <v>11.7848387096774</v>
      </c>
      <c r="I47" s="11">
        <f t="shared" si="21"/>
        <v>284.934838709677</v>
      </c>
      <c r="J47" s="11">
        <f t="shared" si="22"/>
        <v>0.0761197591512028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2.44177107389679</v>
      </c>
      <c r="P47" s="11">
        <f t="shared" si="25"/>
        <v>0.185867026047398</v>
      </c>
      <c r="Q47" s="15">
        <f t="shared" si="26"/>
        <v>0.0334560646885316</v>
      </c>
      <c r="R47" s="11">
        <f t="shared" si="27"/>
        <v>0.115413</v>
      </c>
      <c r="S47" s="16">
        <f t="shared" si="28"/>
        <v>0.289881249846478</v>
      </c>
      <c r="T47" s="3">
        <v>0.01</v>
      </c>
      <c r="U47" s="17">
        <f t="shared" si="29"/>
        <v>0.00289881249846478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0.0309488124984648</v>
      </c>
      <c r="AR47" s="24">
        <f t="shared" si="35"/>
        <v>64.1183333333333</v>
      </c>
      <c r="AS47" s="1">
        <f t="shared" si="36"/>
        <v>0.18</v>
      </c>
      <c r="AT47" s="2">
        <f>$E$3/12</f>
        <v>41.3083333333333</v>
      </c>
      <c r="AU47" s="1">
        <f t="shared" si="37"/>
        <v>98857.8578421878</v>
      </c>
    </row>
    <row r="48" s="1" customFormat="1" spans="1:47">
      <c r="A48" s="6"/>
      <c r="B48" s="6"/>
      <c r="C48" s="9">
        <v>4</v>
      </c>
      <c r="D48" s="10">
        <v>15.6113</v>
      </c>
      <c r="E48" s="12">
        <f t="shared" si="38"/>
        <v>11.7848387096774</v>
      </c>
      <c r="F48" s="9" t="s">
        <v>109</v>
      </c>
      <c r="G48" s="6">
        <v>5</v>
      </c>
      <c r="H48" s="11">
        <f t="shared" si="20"/>
        <v>15.6113</v>
      </c>
      <c r="I48" s="11">
        <f t="shared" si="21"/>
        <v>288.7613</v>
      </c>
      <c r="J48" s="11">
        <f t="shared" si="22"/>
        <v>0.11971703910879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2.14310884545693</v>
      </c>
      <c r="O48" s="11">
        <f t="shared" si="39"/>
        <v>0.753978535725803</v>
      </c>
      <c r="P48" s="11">
        <f t="shared" si="25"/>
        <v>0.0902640778486742</v>
      </c>
      <c r="Q48" s="15">
        <f t="shared" si="26"/>
        <v>0.0162475340127614</v>
      </c>
      <c r="R48" s="11">
        <f t="shared" si="27"/>
        <v>0.115413</v>
      </c>
      <c r="S48" s="16">
        <f t="shared" si="28"/>
        <v>0.140777330220697</v>
      </c>
      <c r="T48" s="3">
        <v>0.01</v>
      </c>
      <c r="U48" s="17">
        <f t="shared" si="29"/>
        <v>0.00140777330220697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0.029457773302207</v>
      </c>
      <c r="AR48" s="24">
        <f t="shared" si="35"/>
        <v>64.1183333333333</v>
      </c>
      <c r="AS48" s="1">
        <f t="shared" si="36"/>
        <v>0.18</v>
      </c>
      <c r="AT48" s="2">
        <f>$E$3/12</f>
        <v>41.3083333333333</v>
      </c>
      <c r="AU48" s="1">
        <f t="shared" si="37"/>
        <v>94095.124509266</v>
      </c>
    </row>
    <row r="49" s="1" customFormat="1" spans="1:47">
      <c r="A49" s="6"/>
      <c r="B49" s="6"/>
      <c r="C49" s="9">
        <v>5</v>
      </c>
      <c r="D49" s="10">
        <v>23.1606774193548</v>
      </c>
      <c r="E49" s="12">
        <f t="shared" si="38"/>
        <v>15.6113</v>
      </c>
      <c r="F49" s="9" t="s">
        <v>111</v>
      </c>
      <c r="G49" s="6">
        <v>6</v>
      </c>
      <c r="H49" s="11">
        <f t="shared" si="20"/>
        <v>23.1606774193548</v>
      </c>
      <c r="I49" s="11">
        <f t="shared" si="21"/>
        <v>296.310677419355</v>
      </c>
      <c r="J49" s="11">
        <f t="shared" si="22"/>
        <v>0.282654359303778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1.30489779121046</v>
      </c>
      <c r="P49" s="11">
        <f t="shared" si="25"/>
        <v>0.368835049131508</v>
      </c>
      <c r="Q49" s="15">
        <f t="shared" si="26"/>
        <v>0.0663903088436714</v>
      </c>
      <c r="R49" s="11">
        <f t="shared" si="27"/>
        <v>0.115413</v>
      </c>
      <c r="S49" s="16">
        <f t="shared" si="28"/>
        <v>0.575241167317992</v>
      </c>
      <c r="T49" s="3">
        <v>0.01</v>
      </c>
      <c r="U49" s="17">
        <f t="shared" si="29"/>
        <v>0.00575241167317992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0.0338024116731799</v>
      </c>
      <c r="AR49" s="24">
        <f t="shared" si="35"/>
        <v>64.1183333333333</v>
      </c>
      <c r="AS49" s="1">
        <f t="shared" si="36"/>
        <v>0.18</v>
      </c>
      <c r="AT49" s="2">
        <f>$E$3/12</f>
        <v>41.3083333333333</v>
      </c>
      <c r="AU49" s="1">
        <f t="shared" si="37"/>
        <v>107972.931370989</v>
      </c>
    </row>
    <row r="50" s="1" customFormat="1" spans="1:47">
      <c r="A50" s="6"/>
      <c r="B50" s="6"/>
      <c r="C50" s="9">
        <v>6</v>
      </c>
      <c r="D50" s="10">
        <v>25.6361666666667</v>
      </c>
      <c r="E50" s="12">
        <f t="shared" si="38"/>
        <v>23.1606774193548</v>
      </c>
      <c r="F50" s="9" t="s">
        <v>109</v>
      </c>
      <c r="G50" s="6">
        <v>7</v>
      </c>
      <c r="H50" s="11">
        <f t="shared" si="20"/>
        <v>25.6361666666667</v>
      </c>
      <c r="I50" s="11">
        <f t="shared" si="21"/>
        <v>298.786166666667</v>
      </c>
      <c r="J50" s="11">
        <f t="shared" si="22"/>
        <v>0.371101465061376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1.57724607541229</v>
      </c>
      <c r="P50" s="11">
        <f t="shared" si="25"/>
        <v>0.585318329347805</v>
      </c>
      <c r="Q50" s="15">
        <f t="shared" si="26"/>
        <v>0.105357299282605</v>
      </c>
      <c r="R50" s="11">
        <f t="shared" si="27"/>
        <v>0.115413</v>
      </c>
      <c r="S50" s="16">
        <f t="shared" si="28"/>
        <v>0.912872027263869</v>
      </c>
      <c r="T50" s="3">
        <v>0.01</v>
      </c>
      <c r="U50" s="17">
        <f t="shared" si="29"/>
        <v>0.00912872027263869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0.0432287202726387</v>
      </c>
      <c r="AR50" s="24">
        <f t="shared" si="35"/>
        <v>64.1183333333333</v>
      </c>
      <c r="AS50" s="1">
        <f t="shared" si="36"/>
        <v>0.18</v>
      </c>
      <c r="AT50" s="2">
        <f>$E$3/12</f>
        <v>41.3083333333333</v>
      </c>
      <c r="AU50" s="1">
        <f t="shared" si="37"/>
        <v>138082.799901424</v>
      </c>
    </row>
    <row r="51" s="1" customFormat="1" spans="1:47">
      <c r="A51" s="6"/>
      <c r="B51" s="6"/>
      <c r="C51" s="9">
        <v>7</v>
      </c>
      <c r="D51" s="10">
        <v>25.1075483870968</v>
      </c>
      <c r="E51" s="12">
        <f t="shared" si="38"/>
        <v>25.6361666666667</v>
      </c>
      <c r="F51" s="9" t="s">
        <v>109</v>
      </c>
      <c r="G51" s="6">
        <v>8</v>
      </c>
      <c r="H51" s="11">
        <f t="shared" si="20"/>
        <v>25.1075483870968</v>
      </c>
      <c r="I51" s="11">
        <f t="shared" si="21"/>
        <v>298.257548387097</v>
      </c>
      <c r="J51" s="11">
        <f t="shared" si="22"/>
        <v>0.350274920000864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1.63311107939782</v>
      </c>
      <c r="P51" s="11">
        <f t="shared" si="25"/>
        <v>0.572037852688594</v>
      </c>
      <c r="Q51" s="15">
        <f t="shared" si="26"/>
        <v>0.102966813483947</v>
      </c>
      <c r="R51" s="11">
        <f t="shared" si="27"/>
        <v>0.115413</v>
      </c>
      <c r="S51" s="16">
        <f t="shared" si="28"/>
        <v>0.892159578937787</v>
      </c>
      <c r="T51" s="3">
        <v>0.01</v>
      </c>
      <c r="U51" s="17">
        <f t="shared" si="29"/>
        <v>0.00892159578937787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0.0430215957893779</v>
      </c>
      <c r="AR51" s="24">
        <f t="shared" si="35"/>
        <v>64.1183333333333</v>
      </c>
      <c r="AS51" s="1">
        <f t="shared" si="36"/>
        <v>0.18</v>
      </c>
      <c r="AT51" s="2">
        <f>$E$3/12</f>
        <v>41.3083333333333</v>
      </c>
      <c r="AU51" s="1">
        <f t="shared" si="37"/>
        <v>137421.195107287</v>
      </c>
    </row>
    <row r="52" s="1" customFormat="1" spans="1:47">
      <c r="A52" s="6"/>
      <c r="B52" s="6"/>
      <c r="C52" s="9">
        <v>8</v>
      </c>
      <c r="D52" s="10">
        <v>27.0160967741935</v>
      </c>
      <c r="E52" s="12">
        <f t="shared" si="38"/>
        <v>25.1075483870968</v>
      </c>
      <c r="F52" s="9" t="s">
        <v>109</v>
      </c>
      <c r="G52" s="6">
        <v>9</v>
      </c>
      <c r="H52" s="11">
        <f t="shared" si="20"/>
        <v>27.0160967741935</v>
      </c>
      <c r="I52" s="11">
        <f t="shared" si="21"/>
        <v>300.166096774193</v>
      </c>
      <c r="J52" s="11">
        <f t="shared" si="22"/>
        <v>0.431077953403708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1.70225656004255</v>
      </c>
      <c r="P52" s="11">
        <f t="shared" si="25"/>
        <v>0.73380527407118</v>
      </c>
      <c r="Q52" s="15">
        <f t="shared" si="26"/>
        <v>0.132084949332812</v>
      </c>
      <c r="R52" s="11">
        <f t="shared" si="27"/>
        <v>0.115413</v>
      </c>
      <c r="S52" s="16">
        <f t="shared" si="28"/>
        <v>1.14445469169688</v>
      </c>
      <c r="T52" s="3">
        <v>0.01</v>
      </c>
      <c r="U52" s="17">
        <f t="shared" si="29"/>
        <v>0.0114445469169688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0.0394945469169688</v>
      </c>
      <c r="AR52" s="24">
        <f t="shared" si="35"/>
        <v>64.1183333333333</v>
      </c>
      <c r="AS52" s="1">
        <f t="shared" si="36"/>
        <v>0.18</v>
      </c>
      <c r="AT52" s="2">
        <f>$E$3/12</f>
        <v>41.3083333333333</v>
      </c>
      <c r="AU52" s="1">
        <f t="shared" si="37"/>
        <v>126154.963291499</v>
      </c>
    </row>
    <row r="53" s="1" customFormat="1" spans="1:47">
      <c r="A53" s="6"/>
      <c r="B53" s="6"/>
      <c r="C53" s="9">
        <v>9</v>
      </c>
      <c r="D53" s="10">
        <v>22.7196</v>
      </c>
      <c r="E53" s="12">
        <f t="shared" si="38"/>
        <v>27.0160967741935</v>
      </c>
      <c r="F53" s="9" t="s">
        <v>109</v>
      </c>
      <c r="G53" s="6">
        <v>10</v>
      </c>
      <c r="H53" s="11">
        <f t="shared" si="20"/>
        <v>22.7196</v>
      </c>
      <c r="I53" s="11">
        <f t="shared" si="21"/>
        <v>295.8696</v>
      </c>
      <c r="J53" s="11">
        <f t="shared" si="22"/>
        <v>0.269141582228274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1.60963461930471</v>
      </c>
      <c r="P53" s="11">
        <f t="shared" si="25"/>
        <v>0.433219608249075</v>
      </c>
      <c r="Q53" s="15">
        <f t="shared" si="26"/>
        <v>0.0779795294848334</v>
      </c>
      <c r="R53" s="11">
        <f t="shared" si="27"/>
        <v>0.115413</v>
      </c>
      <c r="S53" s="16">
        <f t="shared" si="28"/>
        <v>0.675656377399716</v>
      </c>
      <c r="T53" s="3">
        <v>0.01</v>
      </c>
      <c r="U53" s="17">
        <f t="shared" si="29"/>
        <v>0.00675656377399716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0.0348065637739972</v>
      </c>
      <c r="AR53" s="24">
        <f t="shared" si="35"/>
        <v>64.1183333333333</v>
      </c>
      <c r="AS53" s="1">
        <f t="shared" si="36"/>
        <v>0.18</v>
      </c>
      <c r="AT53" s="2">
        <f>$E$3/12</f>
        <v>41.3083333333333</v>
      </c>
      <c r="AU53" s="1">
        <f t="shared" si="37"/>
        <v>111180.431679424</v>
      </c>
    </row>
    <row r="54" s="1" customFormat="1" spans="1:47">
      <c r="A54" s="6"/>
      <c r="B54" s="6"/>
      <c r="C54" s="9">
        <v>10</v>
      </c>
      <c r="D54" s="10">
        <v>14.8125483870968</v>
      </c>
      <c r="E54" s="12">
        <f t="shared" si="38"/>
        <v>22.7196</v>
      </c>
      <c r="F54" s="9" t="s">
        <v>109</v>
      </c>
      <c r="G54" s="6">
        <v>11</v>
      </c>
      <c r="H54" s="11">
        <f t="shared" si="20"/>
        <v>14.8125483870968</v>
      </c>
      <c r="I54" s="11">
        <f t="shared" si="21"/>
        <v>287.962548387097</v>
      </c>
      <c r="J54" s="11">
        <f t="shared" si="22"/>
        <v>0.109027550834465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1.11759426050285</v>
      </c>
      <c r="O54" s="11">
        <f t="shared" si="39"/>
        <v>0.700004083886114</v>
      </c>
      <c r="P54" s="11">
        <f t="shared" si="25"/>
        <v>0.0763197308402264</v>
      </c>
      <c r="Q54" s="15">
        <f t="shared" si="26"/>
        <v>0.0137375515512408</v>
      </c>
      <c r="R54" s="11">
        <f t="shared" si="27"/>
        <v>0.115413</v>
      </c>
      <c r="S54" s="16">
        <f t="shared" si="28"/>
        <v>0.119029498854035</v>
      </c>
      <c r="T54" s="3">
        <v>0.01</v>
      </c>
      <c r="U54" s="17">
        <f t="shared" si="29"/>
        <v>0.00119029498854035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0.0202902949885404</v>
      </c>
      <c r="AR54" s="24">
        <f t="shared" si="35"/>
        <v>64.1183333333333</v>
      </c>
      <c r="AS54" s="1">
        <f t="shared" si="36"/>
        <v>0.18</v>
      </c>
      <c r="AT54" s="2">
        <f>$E$3/12</f>
        <v>41.3083333333333</v>
      </c>
      <c r="AU54" s="1">
        <f t="shared" si="37"/>
        <v>64812.0213870137</v>
      </c>
    </row>
    <row r="55" s="1" customFormat="1" spans="1:48">
      <c r="A55" s="6"/>
      <c r="B55" s="6"/>
      <c r="C55" s="9">
        <v>11</v>
      </c>
      <c r="D55" s="10">
        <v>10.0304333333333</v>
      </c>
      <c r="E55" s="12">
        <f t="shared" si="38"/>
        <v>14.8125483870968</v>
      </c>
      <c r="F55" s="9" t="s">
        <v>111</v>
      </c>
      <c r="G55" s="6">
        <v>12</v>
      </c>
      <c r="H55" s="11">
        <f t="shared" si="20"/>
        <v>10.0304333333333</v>
      </c>
      <c r="I55" s="11">
        <f t="shared" si="21"/>
        <v>283.180433333333</v>
      </c>
      <c r="J55" s="11">
        <f t="shared" si="22"/>
        <v>0.0615961919256439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1.26486768637922</v>
      </c>
      <c r="P55" s="11">
        <f t="shared" si="25"/>
        <v>0.0779110327707597</v>
      </c>
      <c r="Q55" s="15">
        <f t="shared" si="26"/>
        <v>0.0140239858987367</v>
      </c>
      <c r="R55" s="11">
        <f t="shared" si="27"/>
        <v>0.115413</v>
      </c>
      <c r="S55" s="16">
        <f t="shared" si="28"/>
        <v>0.121511319337828</v>
      </c>
      <c r="T55" s="3">
        <v>0.01</v>
      </c>
      <c r="U55" s="17">
        <f t="shared" si="29"/>
        <v>0.00121511319337828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0.0203151131933783</v>
      </c>
      <c r="AR55" s="24">
        <f t="shared" si="35"/>
        <v>64.1183333333333</v>
      </c>
      <c r="AS55" s="1">
        <f t="shared" si="36"/>
        <v>0.18</v>
      </c>
      <c r="AT55" s="2">
        <f>$E$3/12</f>
        <v>41.3083333333333</v>
      </c>
      <c r="AU55" s="1">
        <f t="shared" si="37"/>
        <v>64891.2966278938</v>
      </c>
      <c r="AV55" s="1">
        <f>SUM(AU44:AU55)</f>
        <v>1132624.14656518</v>
      </c>
    </row>
    <row r="56" s="1" customFormat="1" spans="1:46">
      <c r="A56" s="6"/>
      <c r="B56" s="6"/>
      <c r="C56" s="9">
        <v>12</v>
      </c>
      <c r="D56" s="10">
        <v>2.23790322580645</v>
      </c>
      <c r="E56" s="12">
        <f t="shared" si="38"/>
        <v>10.0304333333333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3.9</v>
      </c>
      <c r="E60" s="9"/>
      <c r="F60" s="9"/>
      <c r="G60" s="6">
        <v>1</v>
      </c>
      <c r="H60" s="11">
        <f t="shared" ref="H60:H71" si="40">E61</f>
        <v>3.9</v>
      </c>
      <c r="I60" s="11">
        <f t="shared" ref="I60:I71" si="41">H60+273.15</f>
        <v>277.05</v>
      </c>
      <c r="J60" s="11">
        <f t="shared" ref="J60:J71" si="42">EXP(($C$18*(I60-$C$16))/($C$19*I60*$C$16))</f>
        <v>0.0287826767648659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0.0397114591324855</v>
      </c>
      <c r="Q60" s="15">
        <f t="shared" ref="Q60:Q71" si="46">P60*$B$62</f>
        <v>0.00397114591324855</v>
      </c>
      <c r="R60" s="11">
        <f t="shared" ref="R60:R71" si="47">L60*$B$62</f>
        <v>0.13797</v>
      </c>
      <c r="S60" s="16">
        <f t="shared" ref="S60:S71" si="48">Q60/R60</f>
        <v>0.0287826767648659</v>
      </c>
      <c r="T60" s="3">
        <v>0.01</v>
      </c>
      <c r="U60" s="17">
        <f t="shared" ref="U60:U71" si="49">S60*T60</f>
        <v>0.000287826767648659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0.0125878267676487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7.68333333333333</v>
      </c>
      <c r="AU60" s="1">
        <f t="shared" ref="AU60:AU71" si="57">AT60*10000*AS60*0.67*AR60*AQ60</f>
        <v>8940.46072253751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2.30132258064516</v>
      </c>
      <c r="E61" s="12">
        <f t="shared" ref="E61:E72" si="58">D60</f>
        <v>3.9</v>
      </c>
      <c r="F61" s="9" t="s">
        <v>109</v>
      </c>
      <c r="G61" s="6">
        <v>2</v>
      </c>
      <c r="H61" s="11">
        <f t="shared" si="40"/>
        <v>2.30132258064516</v>
      </c>
      <c r="I61" s="11">
        <f t="shared" si="41"/>
        <v>275.451322580645</v>
      </c>
      <c r="J61" s="11">
        <f t="shared" si="42"/>
        <v>0.0234718135936753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2.71968854086751</v>
      </c>
      <c r="P61" s="11">
        <f t="shared" si="45"/>
        <v>0.0638360224640971</v>
      </c>
      <c r="Q61" s="15">
        <f t="shared" si="46"/>
        <v>0.00638360224640971</v>
      </c>
      <c r="R61" s="11">
        <f t="shared" si="47"/>
        <v>0.13797</v>
      </c>
      <c r="S61" s="16">
        <f t="shared" si="48"/>
        <v>0.0462680455635987</v>
      </c>
      <c r="T61" s="3">
        <v>0.01</v>
      </c>
      <c r="U61" s="17">
        <f t="shared" si="49"/>
        <v>0.000462680455635987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0.012762680455636</v>
      </c>
      <c r="AR61" s="24">
        <f t="shared" si="55"/>
        <v>137.97</v>
      </c>
      <c r="AS61" s="1">
        <f t="shared" si="56"/>
        <v>0.1</v>
      </c>
      <c r="AT61" s="2">
        <f>$E$5/12</f>
        <v>7.68333333333333</v>
      </c>
      <c r="AU61" s="1">
        <f t="shared" si="57"/>
        <v>9064.64995380809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6.50003448275862</v>
      </c>
      <c r="E62" s="12">
        <f t="shared" si="58"/>
        <v>2.30132258064516</v>
      </c>
      <c r="F62" s="9" t="s">
        <v>109</v>
      </c>
      <c r="G62" s="6">
        <v>3</v>
      </c>
      <c r="H62" s="11">
        <f t="shared" si="40"/>
        <v>6.50003448275862</v>
      </c>
      <c r="I62" s="11">
        <f t="shared" si="41"/>
        <v>279.650034482759</v>
      </c>
      <c r="J62" s="11">
        <f t="shared" si="42"/>
        <v>0.0399060684204985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4.03555251840342</v>
      </c>
      <c r="P62" s="11">
        <f t="shared" si="45"/>
        <v>0.161043034913922</v>
      </c>
      <c r="Q62" s="15">
        <f t="shared" si="46"/>
        <v>0.0161043034913922</v>
      </c>
      <c r="R62" s="11">
        <f t="shared" si="47"/>
        <v>0.13797</v>
      </c>
      <c r="S62" s="16">
        <f t="shared" si="48"/>
        <v>0.116723226001248</v>
      </c>
      <c r="T62" s="3">
        <v>0.01</v>
      </c>
      <c r="U62" s="17">
        <f t="shared" si="49"/>
        <v>0.00116723226001248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0.0134672322600125</v>
      </c>
      <c r="AR62" s="24">
        <f t="shared" si="55"/>
        <v>137.97</v>
      </c>
      <c r="AS62" s="1">
        <f t="shared" si="56"/>
        <v>0.1</v>
      </c>
      <c r="AT62" s="2">
        <f>$E$5/12</f>
        <v>7.68333333333333</v>
      </c>
      <c r="AU62" s="1">
        <f t="shared" si="57"/>
        <v>9565.05545273105</v>
      </c>
    </row>
    <row r="63" s="1" customFormat="1" spans="1:47">
      <c r="A63" s="6"/>
      <c r="B63" s="6"/>
      <c r="C63" s="9">
        <v>3</v>
      </c>
      <c r="D63" s="10">
        <v>11.7848387096774</v>
      </c>
      <c r="E63" s="12">
        <f t="shared" si="58"/>
        <v>6.50003448275862</v>
      </c>
      <c r="F63" s="9" t="s">
        <v>109</v>
      </c>
      <c r="G63" s="6">
        <v>4</v>
      </c>
      <c r="H63" s="11">
        <f t="shared" si="40"/>
        <v>11.7848387096774</v>
      </c>
      <c r="I63" s="11">
        <f t="shared" si="41"/>
        <v>284.934838709677</v>
      </c>
      <c r="J63" s="11">
        <f t="shared" si="42"/>
        <v>0.0761197591512028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5.2542094834895</v>
      </c>
      <c r="P63" s="11">
        <f t="shared" si="45"/>
        <v>0.399949160413186</v>
      </c>
      <c r="Q63" s="15">
        <f t="shared" si="46"/>
        <v>0.0399949160413186</v>
      </c>
      <c r="R63" s="11">
        <f t="shared" si="47"/>
        <v>0.13797</v>
      </c>
      <c r="S63" s="16">
        <f t="shared" si="48"/>
        <v>0.289881249846478</v>
      </c>
      <c r="T63" s="3">
        <v>0.01</v>
      </c>
      <c r="U63" s="17">
        <f t="shared" si="49"/>
        <v>0.00289881249846478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0.0209488124984648</v>
      </c>
      <c r="AR63" s="24">
        <f t="shared" si="55"/>
        <v>137.97</v>
      </c>
      <c r="AS63" s="1">
        <f t="shared" si="56"/>
        <v>0.1</v>
      </c>
      <c r="AT63" s="2">
        <f>$E$5/12</f>
        <v>7.68333333333333</v>
      </c>
      <c r="AU63" s="1">
        <f t="shared" si="57"/>
        <v>14878.8221178637</v>
      </c>
    </row>
    <row r="64" s="1" customFormat="1" spans="1:47">
      <c r="A64" s="6"/>
      <c r="B64" s="6"/>
      <c r="C64" s="9">
        <v>4</v>
      </c>
      <c r="D64" s="10">
        <v>15.6113</v>
      </c>
      <c r="E64" s="12">
        <f t="shared" si="58"/>
        <v>11.7848387096774</v>
      </c>
      <c r="F64" s="9" t="s">
        <v>109</v>
      </c>
      <c r="G64" s="6">
        <v>5</v>
      </c>
      <c r="H64" s="11">
        <f t="shared" si="40"/>
        <v>15.6113</v>
      </c>
      <c r="I64" s="11">
        <f t="shared" si="41"/>
        <v>288.7613</v>
      </c>
      <c r="J64" s="11">
        <f t="shared" si="42"/>
        <v>0.11971703910879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4.61154730692249</v>
      </c>
      <c r="O64" s="11">
        <f t="shared" si="59"/>
        <v>1.62241301615382</v>
      </c>
      <c r="P64" s="11">
        <f t="shared" si="45"/>
        <v>0.194230482505496</v>
      </c>
      <c r="Q64" s="15">
        <f t="shared" si="46"/>
        <v>0.0194230482505496</v>
      </c>
      <c r="R64" s="11">
        <f t="shared" si="47"/>
        <v>0.13797</v>
      </c>
      <c r="S64" s="16">
        <f t="shared" si="48"/>
        <v>0.140777330220697</v>
      </c>
      <c r="T64" s="3">
        <v>0.01</v>
      </c>
      <c r="U64" s="17">
        <f t="shared" si="49"/>
        <v>0.00140777330220697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0.019457773302207</v>
      </c>
      <c r="AR64" s="24">
        <f t="shared" si="55"/>
        <v>137.97</v>
      </c>
      <c r="AS64" s="1">
        <f t="shared" si="56"/>
        <v>0.1</v>
      </c>
      <c r="AT64" s="2">
        <f>$E$5/12</f>
        <v>7.68333333333333</v>
      </c>
      <c r="AU64" s="1">
        <f t="shared" si="57"/>
        <v>13819.8166504412</v>
      </c>
    </row>
    <row r="65" s="1" customFormat="1" spans="1:47">
      <c r="A65" s="6"/>
      <c r="B65" s="6"/>
      <c r="C65" s="9">
        <v>5</v>
      </c>
      <c r="D65" s="10">
        <v>23.1606774193548</v>
      </c>
      <c r="E65" s="12">
        <f t="shared" si="58"/>
        <v>15.6113</v>
      </c>
      <c r="F65" s="9" t="s">
        <v>111</v>
      </c>
      <c r="G65" s="6">
        <v>6</v>
      </c>
      <c r="H65" s="11">
        <f t="shared" si="40"/>
        <v>23.1606774193548</v>
      </c>
      <c r="I65" s="11">
        <f t="shared" si="41"/>
        <v>296.310677419355</v>
      </c>
      <c r="J65" s="11">
        <f t="shared" si="42"/>
        <v>0.282654359303778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2.80788253364832</v>
      </c>
      <c r="P65" s="11">
        <f t="shared" si="45"/>
        <v>0.793660238548634</v>
      </c>
      <c r="Q65" s="15">
        <f t="shared" si="46"/>
        <v>0.0793660238548634</v>
      </c>
      <c r="R65" s="11">
        <f t="shared" si="47"/>
        <v>0.13797</v>
      </c>
      <c r="S65" s="16">
        <f t="shared" si="48"/>
        <v>0.575241167317992</v>
      </c>
      <c r="T65" s="3">
        <v>0.01</v>
      </c>
      <c r="U65" s="17">
        <f t="shared" si="49"/>
        <v>0.00575241167317992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0.0238024116731799</v>
      </c>
      <c r="AR65" s="24">
        <f t="shared" si="55"/>
        <v>137.97</v>
      </c>
      <c r="AS65" s="1">
        <f t="shared" si="56"/>
        <v>0.1</v>
      </c>
      <c r="AT65" s="2">
        <f>$E$5/12</f>
        <v>7.68333333333333</v>
      </c>
      <c r="AU65" s="1">
        <f t="shared" si="57"/>
        <v>16905.5811295919</v>
      </c>
    </row>
    <row r="66" s="1" customFormat="1" spans="1:47">
      <c r="A66" s="6"/>
      <c r="B66" s="6"/>
      <c r="C66" s="9">
        <v>6</v>
      </c>
      <c r="D66" s="10">
        <v>25.6361666666667</v>
      </c>
      <c r="E66" s="12">
        <f t="shared" si="58"/>
        <v>23.1606774193548</v>
      </c>
      <c r="F66" s="9" t="s">
        <v>109</v>
      </c>
      <c r="G66" s="6">
        <v>7</v>
      </c>
      <c r="H66" s="11">
        <f t="shared" si="40"/>
        <v>25.6361666666667</v>
      </c>
      <c r="I66" s="11">
        <f t="shared" si="41"/>
        <v>298.786166666667</v>
      </c>
      <c r="J66" s="11">
        <f t="shared" si="42"/>
        <v>0.371101465061376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3.39392229509968</v>
      </c>
      <c r="P66" s="11">
        <f t="shared" si="45"/>
        <v>1.25948953601596</v>
      </c>
      <c r="Q66" s="15">
        <f t="shared" si="46"/>
        <v>0.125948953601596</v>
      </c>
      <c r="R66" s="11">
        <f t="shared" si="47"/>
        <v>0.13797</v>
      </c>
      <c r="S66" s="16">
        <f t="shared" si="48"/>
        <v>0.912872027263869</v>
      </c>
      <c r="T66" s="3">
        <v>0.01</v>
      </c>
      <c r="U66" s="17">
        <f t="shared" si="49"/>
        <v>0.00912872027263869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0.0323287202726387</v>
      </c>
      <c r="AR66" s="24">
        <f t="shared" si="55"/>
        <v>137.97</v>
      </c>
      <c r="AS66" s="1">
        <f t="shared" si="56"/>
        <v>0.1</v>
      </c>
      <c r="AT66" s="2">
        <f>$E$5/12</f>
        <v>7.68333333333333</v>
      </c>
      <c r="AU66" s="1">
        <f t="shared" si="57"/>
        <v>22961.3625244875</v>
      </c>
    </row>
    <row r="67" s="1" customFormat="1" spans="1:47">
      <c r="A67" s="6"/>
      <c r="B67" s="6"/>
      <c r="C67" s="9">
        <v>7</v>
      </c>
      <c r="D67" s="10">
        <v>25.1075483870968</v>
      </c>
      <c r="E67" s="12">
        <f t="shared" si="58"/>
        <v>25.6361666666667</v>
      </c>
      <c r="F67" s="9" t="s">
        <v>109</v>
      </c>
      <c r="G67" s="6">
        <v>8</v>
      </c>
      <c r="H67" s="11">
        <f t="shared" si="40"/>
        <v>25.1075483870968</v>
      </c>
      <c r="I67" s="11">
        <f t="shared" si="41"/>
        <v>298.257548387097</v>
      </c>
      <c r="J67" s="11">
        <f t="shared" si="42"/>
        <v>0.350274920000864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3.51413275908372</v>
      </c>
      <c r="P67" s="11">
        <f t="shared" si="45"/>
        <v>1.23091257106047</v>
      </c>
      <c r="Q67" s="15">
        <f t="shared" si="46"/>
        <v>0.123091257106047</v>
      </c>
      <c r="R67" s="11">
        <f t="shared" si="47"/>
        <v>0.13797</v>
      </c>
      <c r="S67" s="16">
        <f t="shared" si="48"/>
        <v>0.892159578937787</v>
      </c>
      <c r="T67" s="3">
        <v>0.01</v>
      </c>
      <c r="U67" s="17">
        <f t="shared" si="49"/>
        <v>0.00892159578937787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0.0321215957893779</v>
      </c>
      <c r="AR67" s="24">
        <f t="shared" si="55"/>
        <v>137.97</v>
      </c>
      <c r="AS67" s="1">
        <f t="shared" si="56"/>
        <v>0.1</v>
      </c>
      <c r="AT67" s="2">
        <f>$E$5/12</f>
        <v>7.68333333333333</v>
      </c>
      <c r="AU67" s="1">
        <f t="shared" si="57"/>
        <v>22814.2530717241</v>
      </c>
    </row>
    <row r="68" s="1" customFormat="1" spans="1:47">
      <c r="A68" s="6"/>
      <c r="B68" s="6"/>
      <c r="C68" s="9">
        <v>8</v>
      </c>
      <c r="D68" s="10">
        <v>27.0160967741935</v>
      </c>
      <c r="E68" s="12">
        <f t="shared" si="58"/>
        <v>25.1075483870968</v>
      </c>
      <c r="F68" s="9" t="s">
        <v>109</v>
      </c>
      <c r="G68" s="6">
        <v>9</v>
      </c>
      <c r="H68" s="11">
        <f t="shared" si="40"/>
        <v>27.0160967741935</v>
      </c>
      <c r="I68" s="11">
        <f t="shared" si="41"/>
        <v>300.166096774193</v>
      </c>
      <c r="J68" s="11">
        <f t="shared" si="42"/>
        <v>0.431077953403708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3.66292018802326</v>
      </c>
      <c r="P68" s="11">
        <f t="shared" si="45"/>
        <v>1.57900413813419</v>
      </c>
      <c r="Q68" s="15">
        <f t="shared" si="46"/>
        <v>0.157900413813419</v>
      </c>
      <c r="R68" s="11">
        <f t="shared" si="47"/>
        <v>0.13797</v>
      </c>
      <c r="S68" s="16">
        <f t="shared" si="48"/>
        <v>1.14445469169688</v>
      </c>
      <c r="T68" s="3">
        <v>0.01</v>
      </c>
      <c r="U68" s="17">
        <f t="shared" si="49"/>
        <v>0.0114445469169688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0.0294945469169688</v>
      </c>
      <c r="AR68" s="24">
        <f t="shared" si="55"/>
        <v>137.97</v>
      </c>
      <c r="AS68" s="1">
        <f t="shared" si="56"/>
        <v>0.1</v>
      </c>
      <c r="AT68" s="2">
        <f>$E$5/12</f>
        <v>7.68333333333333</v>
      </c>
      <c r="AU68" s="1">
        <f t="shared" si="57"/>
        <v>20948.4006340085</v>
      </c>
    </row>
    <row r="69" s="1" customFormat="1" spans="1:47">
      <c r="A69" s="6"/>
      <c r="B69" s="6"/>
      <c r="C69" s="9">
        <v>9</v>
      </c>
      <c r="D69" s="10">
        <v>22.7196</v>
      </c>
      <c r="E69" s="12">
        <f t="shared" si="58"/>
        <v>27.0160967741935</v>
      </c>
      <c r="F69" s="9" t="s">
        <v>109</v>
      </c>
      <c r="G69" s="6">
        <v>10</v>
      </c>
      <c r="H69" s="11">
        <f t="shared" si="40"/>
        <v>22.7196</v>
      </c>
      <c r="I69" s="11">
        <f t="shared" si="41"/>
        <v>295.8696</v>
      </c>
      <c r="J69" s="11">
        <f t="shared" si="42"/>
        <v>0.269141582228274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3.46361604988907</v>
      </c>
      <c r="P69" s="11">
        <f t="shared" si="45"/>
        <v>0.932203103898389</v>
      </c>
      <c r="Q69" s="15">
        <f t="shared" si="46"/>
        <v>0.0932203103898389</v>
      </c>
      <c r="R69" s="11">
        <f t="shared" si="47"/>
        <v>0.13797</v>
      </c>
      <c r="S69" s="16">
        <f t="shared" si="48"/>
        <v>0.675656377399716</v>
      </c>
      <c r="T69" s="3">
        <v>0.01</v>
      </c>
      <c r="U69" s="17">
        <f t="shared" si="49"/>
        <v>0.00675656377399716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0.0248065637739972</v>
      </c>
      <c r="AR69" s="24">
        <f t="shared" si="55"/>
        <v>137.97</v>
      </c>
      <c r="AS69" s="1">
        <f t="shared" si="56"/>
        <v>0.1</v>
      </c>
      <c r="AT69" s="2">
        <f>$E$5/12</f>
        <v>7.68333333333333</v>
      </c>
      <c r="AU69" s="1">
        <f t="shared" si="57"/>
        <v>17618.7767099349</v>
      </c>
    </row>
    <row r="70" s="1" customFormat="1" spans="1:47">
      <c r="A70" s="6"/>
      <c r="B70" s="6"/>
      <c r="C70" s="9">
        <v>10</v>
      </c>
      <c r="D70" s="10">
        <v>14.8125483870968</v>
      </c>
      <c r="E70" s="12">
        <f t="shared" si="58"/>
        <v>22.7196</v>
      </c>
      <c r="F70" s="9" t="s">
        <v>109</v>
      </c>
      <c r="G70" s="6">
        <v>11</v>
      </c>
      <c r="H70" s="11">
        <f t="shared" si="40"/>
        <v>14.8125483870968</v>
      </c>
      <c r="I70" s="11">
        <f t="shared" si="41"/>
        <v>287.962548387097</v>
      </c>
      <c r="J70" s="11">
        <f t="shared" si="42"/>
        <v>0.109027550834465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2.40484229869114</v>
      </c>
      <c r="O70" s="11">
        <f t="shared" si="59"/>
        <v>1.50627064729953</v>
      </c>
      <c r="P70" s="11">
        <f t="shared" si="45"/>
        <v>0.164224999568912</v>
      </c>
      <c r="Q70" s="15">
        <f t="shared" si="46"/>
        <v>0.0164224999568912</v>
      </c>
      <c r="R70" s="11">
        <f t="shared" si="47"/>
        <v>0.13797</v>
      </c>
      <c r="S70" s="16">
        <f t="shared" si="48"/>
        <v>0.119029498854035</v>
      </c>
      <c r="T70" s="3">
        <v>0.01</v>
      </c>
      <c r="U70" s="17">
        <f t="shared" si="49"/>
        <v>0.00119029498854035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0.0134902949885404</v>
      </c>
      <c r="AR70" s="24">
        <f t="shared" si="55"/>
        <v>137.97</v>
      </c>
      <c r="AS70" s="1">
        <f t="shared" si="56"/>
        <v>0.1</v>
      </c>
      <c r="AT70" s="2">
        <f>$E$5/12</f>
        <v>7.68333333333333</v>
      </c>
      <c r="AU70" s="1">
        <f t="shared" si="57"/>
        <v>9581.4356764475</v>
      </c>
    </row>
    <row r="71" s="1" customFormat="1" spans="1:48">
      <c r="A71" s="6"/>
      <c r="B71" s="6"/>
      <c r="C71" s="9">
        <v>11</v>
      </c>
      <c r="D71" s="10">
        <v>10.0304333333333</v>
      </c>
      <c r="E71" s="12">
        <f t="shared" si="58"/>
        <v>14.8125483870968</v>
      </c>
      <c r="F71" s="9" t="s">
        <v>111</v>
      </c>
      <c r="G71" s="6">
        <v>12</v>
      </c>
      <c r="H71" s="11">
        <f t="shared" si="40"/>
        <v>10.0304333333333</v>
      </c>
      <c r="I71" s="11">
        <f t="shared" si="41"/>
        <v>283.180433333333</v>
      </c>
      <c r="J71" s="11">
        <f t="shared" si="42"/>
        <v>0.0615961919256439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2.72174564773062</v>
      </c>
      <c r="P71" s="11">
        <f t="shared" si="45"/>
        <v>0.167649167290401</v>
      </c>
      <c r="Q71" s="15">
        <f t="shared" si="46"/>
        <v>0.0167649167290401</v>
      </c>
      <c r="R71" s="11">
        <f t="shared" si="47"/>
        <v>0.13797</v>
      </c>
      <c r="S71" s="16">
        <f t="shared" si="48"/>
        <v>0.121511319337828</v>
      </c>
      <c r="T71" s="3">
        <v>0.01</v>
      </c>
      <c r="U71" s="17">
        <f t="shared" si="49"/>
        <v>0.00121511319337828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0.0135151131933783</v>
      </c>
      <c r="AR71" s="24">
        <f t="shared" si="55"/>
        <v>137.97</v>
      </c>
      <c r="AS71" s="1">
        <f t="shared" si="56"/>
        <v>0.1</v>
      </c>
      <c r="AT71" s="2">
        <f>$E$5/12</f>
        <v>7.68333333333333</v>
      </c>
      <c r="AU71" s="1">
        <f t="shared" si="57"/>
        <v>9599.0627211831</v>
      </c>
      <c r="AV71" s="1">
        <f>SUM(AU60:AU71)</f>
        <v>176697.677364759</v>
      </c>
    </row>
    <row r="72" s="1" customFormat="1" spans="1:46">
      <c r="A72" s="6"/>
      <c r="B72" s="6"/>
      <c r="C72" s="9">
        <v>12</v>
      </c>
      <c r="D72" s="10">
        <v>2.23790322580645</v>
      </c>
      <c r="E72" s="12">
        <f t="shared" si="58"/>
        <v>10.0304333333333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3.9</v>
      </c>
      <c r="E76" s="9"/>
      <c r="F76" s="9"/>
      <c r="G76" s="6">
        <v>1</v>
      </c>
      <c r="H76" s="11">
        <f t="shared" ref="H76:H87" si="60">E77</f>
        <v>3.9</v>
      </c>
      <c r="I76" s="11">
        <f t="shared" ref="I76:I87" si="61">H76+273.15</f>
        <v>277.05</v>
      </c>
      <c r="J76" s="11">
        <f t="shared" ref="J76:J87" si="62">EXP(($C$18*(I76-$C$16))/($C$19*I76*$C$16))</f>
        <v>0.0287826767648659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0.00225259224752833</v>
      </c>
      <c r="Q76" s="15">
        <f t="shared" ref="Q76:Q87" si="66">P76*$B$78</f>
        <v>0.000292836992178683</v>
      </c>
      <c r="R76" s="11">
        <f t="shared" ref="R76:R87" si="67">L76*$B$78</f>
        <v>0.0101740708333333</v>
      </c>
      <c r="S76" s="16">
        <f t="shared" ref="S76:S87" si="68">Q76/R76</f>
        <v>0.028782676764866</v>
      </c>
      <c r="T76" s="3">
        <v>0.01</v>
      </c>
      <c r="U76" s="17">
        <f t="shared" ref="U76:U87" si="69">S76*T76</f>
        <v>0.00028782676764866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0.0118878267676487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42.2083333333333</v>
      </c>
      <c r="AU76" s="1">
        <f t="shared" ref="AU76:AU87" si="77">AT76*10000*AS76*0.67*AR76*AQ76</f>
        <v>3420.34749529164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2.30132258064516</v>
      </c>
      <c r="E77" s="12">
        <f t="shared" ref="E77:E88" si="78">D76</f>
        <v>3.9</v>
      </c>
      <c r="F77" s="9" t="s">
        <v>109</v>
      </c>
      <c r="G77" s="6">
        <v>2</v>
      </c>
      <c r="H77" s="11">
        <f t="shared" si="60"/>
        <v>2.30132258064516</v>
      </c>
      <c r="I77" s="11">
        <f t="shared" si="61"/>
        <v>275.451322580645</v>
      </c>
      <c r="J77" s="11">
        <f t="shared" si="62"/>
        <v>0.0234718135936753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0.154271574419138</v>
      </c>
      <c r="P77" s="11">
        <f t="shared" si="65"/>
        <v>0.00362103363756882</v>
      </c>
      <c r="Q77" s="15">
        <f t="shared" si="66"/>
        <v>0.000470734372883947</v>
      </c>
      <c r="R77" s="11">
        <f t="shared" si="67"/>
        <v>0.0101740708333333</v>
      </c>
      <c r="S77" s="16">
        <f t="shared" si="68"/>
        <v>0.0462680455635988</v>
      </c>
      <c r="T77" s="3">
        <v>0.01</v>
      </c>
      <c r="U77" s="17">
        <f t="shared" si="69"/>
        <v>0.000462680455635988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0.012062680455636</v>
      </c>
      <c r="AR77" s="24">
        <f t="shared" si="74"/>
        <v>7.82620833333333</v>
      </c>
      <c r="AS77" s="1">
        <f t="shared" si="75"/>
        <v>0.13</v>
      </c>
      <c r="AT77" s="2">
        <f t="shared" si="76"/>
        <v>42.2083333333333</v>
      </c>
      <c r="AU77" s="1">
        <f t="shared" si="77"/>
        <v>3470.656133316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6.50003448275862</v>
      </c>
      <c r="E78" s="12">
        <f t="shared" si="78"/>
        <v>2.30132258064516</v>
      </c>
      <c r="F78" s="9" t="s">
        <v>109</v>
      </c>
      <c r="G78" s="6">
        <v>3</v>
      </c>
      <c r="H78" s="11">
        <f t="shared" si="60"/>
        <v>6.50003448275862</v>
      </c>
      <c r="I78" s="11">
        <f t="shared" si="61"/>
        <v>279.650034482759</v>
      </c>
      <c r="J78" s="11">
        <f t="shared" si="62"/>
        <v>0.0399060684204985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0.228912624114903</v>
      </c>
      <c r="P78" s="11">
        <f t="shared" si="65"/>
        <v>0.00913500284024517</v>
      </c>
      <c r="Q78" s="15">
        <f t="shared" si="66"/>
        <v>0.00118755036923187</v>
      </c>
      <c r="R78" s="11">
        <f t="shared" si="67"/>
        <v>0.0101740708333333</v>
      </c>
      <c r="S78" s="16">
        <f t="shared" si="68"/>
        <v>0.116723226001248</v>
      </c>
      <c r="T78" s="3">
        <v>0.01</v>
      </c>
      <c r="U78" s="17">
        <f t="shared" si="69"/>
        <v>0.00116723226001248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0.0127672322600125</v>
      </c>
      <c r="AR78" s="24">
        <f t="shared" si="74"/>
        <v>7.82620833333333</v>
      </c>
      <c r="AS78" s="1">
        <f t="shared" si="75"/>
        <v>0.13</v>
      </c>
      <c r="AT78" s="2">
        <f t="shared" si="76"/>
        <v>42.2083333333333</v>
      </c>
      <c r="AU78" s="1">
        <f t="shared" si="77"/>
        <v>3673.36871034987</v>
      </c>
    </row>
    <row r="79" s="1" customFormat="1" spans="1:47">
      <c r="A79" s="6"/>
      <c r="B79" s="6"/>
      <c r="C79" s="9">
        <v>3</v>
      </c>
      <c r="D79" s="10">
        <v>11.7848387096774</v>
      </c>
      <c r="E79" s="12">
        <f t="shared" si="78"/>
        <v>6.50003448275862</v>
      </c>
      <c r="F79" s="9" t="s">
        <v>109</v>
      </c>
      <c r="G79" s="6">
        <v>4</v>
      </c>
      <c r="H79" s="11">
        <f t="shared" si="60"/>
        <v>11.7848387096774</v>
      </c>
      <c r="I79" s="11">
        <f t="shared" si="61"/>
        <v>284.934838709677</v>
      </c>
      <c r="J79" s="11">
        <f t="shared" si="62"/>
        <v>0.0761197591512028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0.298039704607991</v>
      </c>
      <c r="P79" s="11">
        <f t="shared" si="65"/>
        <v>0.0226867105322559</v>
      </c>
      <c r="Q79" s="15">
        <f t="shared" si="66"/>
        <v>0.00294927236919327</v>
      </c>
      <c r="R79" s="11">
        <f t="shared" si="67"/>
        <v>0.0101740708333333</v>
      </c>
      <c r="S79" s="16">
        <f t="shared" si="68"/>
        <v>0.289881249846479</v>
      </c>
      <c r="T79" s="3">
        <v>0.01</v>
      </c>
      <c r="U79" s="17">
        <f t="shared" si="69"/>
        <v>0.00289881249846479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0.0219988124984648</v>
      </c>
      <c r="AR79" s="24">
        <f t="shared" si="74"/>
        <v>7.82620833333333</v>
      </c>
      <c r="AS79" s="1">
        <f t="shared" si="75"/>
        <v>0.13</v>
      </c>
      <c r="AT79" s="2">
        <f t="shared" si="76"/>
        <v>42.2083333333333</v>
      </c>
      <c r="AU79" s="1">
        <f t="shared" si="77"/>
        <v>6329.46498120927</v>
      </c>
    </row>
    <row r="80" s="1" customFormat="1" spans="1:47">
      <c r="A80" s="6"/>
      <c r="B80" s="6"/>
      <c r="C80" s="9">
        <v>4</v>
      </c>
      <c r="D80" s="10">
        <v>15.6113</v>
      </c>
      <c r="E80" s="12">
        <f t="shared" si="78"/>
        <v>11.7848387096774</v>
      </c>
      <c r="F80" s="9" t="s">
        <v>109</v>
      </c>
      <c r="G80" s="6">
        <v>5</v>
      </c>
      <c r="H80" s="11">
        <f t="shared" si="60"/>
        <v>15.6113</v>
      </c>
      <c r="I80" s="11">
        <f t="shared" si="61"/>
        <v>288.7613</v>
      </c>
      <c r="J80" s="11">
        <f t="shared" si="62"/>
        <v>0.11971703910879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0.261585344371948</v>
      </c>
      <c r="O80" s="11">
        <f t="shared" si="79"/>
        <v>0.09202973303712</v>
      </c>
      <c r="P80" s="11">
        <f t="shared" si="65"/>
        <v>0.0110175271491764</v>
      </c>
      <c r="Q80" s="15">
        <f t="shared" si="66"/>
        <v>0.00143227852939293</v>
      </c>
      <c r="R80" s="11">
        <f t="shared" si="67"/>
        <v>0.0101740708333333</v>
      </c>
      <c r="S80" s="16">
        <f t="shared" si="68"/>
        <v>0.140777330220698</v>
      </c>
      <c r="T80" s="3">
        <v>0.01</v>
      </c>
      <c r="U80" s="17">
        <f t="shared" si="69"/>
        <v>0.00140777330220698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0.020507773302207</v>
      </c>
      <c r="AR80" s="24">
        <f t="shared" si="74"/>
        <v>7.82620833333333</v>
      </c>
      <c r="AS80" s="1">
        <f t="shared" si="75"/>
        <v>0.13</v>
      </c>
      <c r="AT80" s="2">
        <f t="shared" si="76"/>
        <v>42.2083333333333</v>
      </c>
      <c r="AU80" s="1">
        <f t="shared" si="77"/>
        <v>5900.4654441214</v>
      </c>
    </row>
    <row r="81" s="1" customFormat="1" spans="1:47">
      <c r="A81" s="6"/>
      <c r="B81" s="6"/>
      <c r="C81" s="9">
        <v>5</v>
      </c>
      <c r="D81" s="10">
        <v>23.1606774193548</v>
      </c>
      <c r="E81" s="12">
        <f t="shared" si="78"/>
        <v>15.6113</v>
      </c>
      <c r="F81" s="9" t="s">
        <v>111</v>
      </c>
      <c r="G81" s="6">
        <v>6</v>
      </c>
      <c r="H81" s="11">
        <f t="shared" si="60"/>
        <v>23.1606774193548</v>
      </c>
      <c r="I81" s="11">
        <f t="shared" si="61"/>
        <v>296.310677419355</v>
      </c>
      <c r="J81" s="11">
        <f t="shared" si="62"/>
        <v>0.282654359303778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0.159274289221277</v>
      </c>
      <c r="P81" s="11">
        <f t="shared" si="65"/>
        <v>0.0450195721734046</v>
      </c>
      <c r="Q81" s="15">
        <f t="shared" si="66"/>
        <v>0.0058525443825426</v>
      </c>
      <c r="R81" s="11">
        <f t="shared" si="67"/>
        <v>0.0101740708333333</v>
      </c>
      <c r="S81" s="16">
        <f t="shared" si="68"/>
        <v>0.575241167317994</v>
      </c>
      <c r="T81" s="3">
        <v>0.01</v>
      </c>
      <c r="U81" s="17">
        <f t="shared" si="69"/>
        <v>0.00575241167317994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0.0248524116731799</v>
      </c>
      <c r="AR81" s="24">
        <f t="shared" si="74"/>
        <v>7.82620833333333</v>
      </c>
      <c r="AS81" s="1">
        <f t="shared" si="75"/>
        <v>0.13</v>
      </c>
      <c r="AT81" s="2">
        <f t="shared" si="76"/>
        <v>42.2083333333333</v>
      </c>
      <c r="AU81" s="1">
        <f t="shared" si="77"/>
        <v>7150.49820961774</v>
      </c>
    </row>
    <row r="82" s="1" customFormat="1" spans="1:47">
      <c r="A82" s="6"/>
      <c r="B82" s="6"/>
      <c r="C82" s="9">
        <v>6</v>
      </c>
      <c r="D82" s="10">
        <v>25.6361666666667</v>
      </c>
      <c r="E82" s="12">
        <f t="shared" si="78"/>
        <v>23.1606774193548</v>
      </c>
      <c r="F82" s="9" t="s">
        <v>109</v>
      </c>
      <c r="G82" s="6">
        <v>7</v>
      </c>
      <c r="H82" s="11">
        <f t="shared" si="60"/>
        <v>25.6361666666667</v>
      </c>
      <c r="I82" s="11">
        <f t="shared" si="61"/>
        <v>298.786166666667</v>
      </c>
      <c r="J82" s="11">
        <f t="shared" si="62"/>
        <v>0.371101465061376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0.192516800381206</v>
      </c>
      <c r="P82" s="11">
        <f t="shared" si="65"/>
        <v>0.0714432666703938</v>
      </c>
      <c r="Q82" s="15">
        <f t="shared" si="66"/>
        <v>0.00928762466715119</v>
      </c>
      <c r="R82" s="11">
        <f t="shared" si="67"/>
        <v>0.0101740708333333</v>
      </c>
      <c r="S82" s="16">
        <f t="shared" si="68"/>
        <v>0.912872027263871</v>
      </c>
      <c r="T82" s="3">
        <v>0.01</v>
      </c>
      <c r="U82" s="17">
        <f t="shared" si="69"/>
        <v>0.00912872027263871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0.0340287202726387</v>
      </c>
      <c r="AR82" s="24">
        <f t="shared" si="74"/>
        <v>7.82620833333333</v>
      </c>
      <c r="AS82" s="1">
        <f t="shared" si="75"/>
        <v>0.13</v>
      </c>
      <c r="AT82" s="2">
        <f t="shared" si="76"/>
        <v>42.2083333333333</v>
      </c>
      <c r="AU82" s="1">
        <f t="shared" si="77"/>
        <v>9790.69180829936</v>
      </c>
    </row>
    <row r="83" s="1" customFormat="1" spans="1:47">
      <c r="A83" s="6"/>
      <c r="B83" s="6"/>
      <c r="C83" s="9">
        <v>7</v>
      </c>
      <c r="D83" s="10">
        <v>25.1075483870968</v>
      </c>
      <c r="E83" s="12">
        <f t="shared" si="78"/>
        <v>25.6361666666667</v>
      </c>
      <c r="F83" s="9" t="s">
        <v>109</v>
      </c>
      <c r="G83" s="6">
        <v>8</v>
      </c>
      <c r="H83" s="11">
        <f t="shared" si="60"/>
        <v>25.1075483870968</v>
      </c>
      <c r="I83" s="11">
        <f t="shared" si="61"/>
        <v>298.257548387097</v>
      </c>
      <c r="J83" s="11">
        <f t="shared" si="62"/>
        <v>0.350274920000864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0.199335617044145</v>
      </c>
      <c r="P83" s="11">
        <f t="shared" si="65"/>
        <v>0.0698222673134607</v>
      </c>
      <c r="Q83" s="15">
        <f t="shared" si="66"/>
        <v>0.00907689475074989</v>
      </c>
      <c r="R83" s="11">
        <f t="shared" si="67"/>
        <v>0.0101740708333333</v>
      </c>
      <c r="S83" s="16">
        <f t="shared" si="68"/>
        <v>0.89215957893779</v>
      </c>
      <c r="T83" s="3">
        <v>0.01</v>
      </c>
      <c r="U83" s="17">
        <f t="shared" si="69"/>
        <v>0.0089215957893779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0.0338215957893779</v>
      </c>
      <c r="AR83" s="24">
        <f t="shared" si="74"/>
        <v>7.82620833333333</v>
      </c>
      <c r="AS83" s="1">
        <f t="shared" si="75"/>
        <v>0.13</v>
      </c>
      <c r="AT83" s="2">
        <f t="shared" si="76"/>
        <v>42.2083333333333</v>
      </c>
      <c r="AU83" s="1">
        <f t="shared" si="77"/>
        <v>9731.09826598239</v>
      </c>
    </row>
    <row r="84" s="1" customFormat="1" spans="1:47">
      <c r="A84" s="6"/>
      <c r="B84" s="6"/>
      <c r="C84" s="9">
        <v>8</v>
      </c>
      <c r="D84" s="10">
        <v>27.0160967741935</v>
      </c>
      <c r="E84" s="12">
        <f t="shared" si="78"/>
        <v>25.1075483870968</v>
      </c>
      <c r="F84" s="9" t="s">
        <v>109</v>
      </c>
      <c r="G84" s="6">
        <v>9</v>
      </c>
      <c r="H84" s="11">
        <f t="shared" si="60"/>
        <v>27.0160967741935</v>
      </c>
      <c r="I84" s="11">
        <f t="shared" si="61"/>
        <v>300.166096774193</v>
      </c>
      <c r="J84" s="11">
        <f t="shared" si="62"/>
        <v>0.431077953403708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0.207775433064018</v>
      </c>
      <c r="P84" s="11">
        <f t="shared" si="65"/>
        <v>0.0895674084528058</v>
      </c>
      <c r="Q84" s="15">
        <f t="shared" si="66"/>
        <v>0.0116437630988648</v>
      </c>
      <c r="R84" s="11">
        <f t="shared" si="67"/>
        <v>0.0101740708333333</v>
      </c>
      <c r="S84" s="16">
        <f t="shared" si="68"/>
        <v>1.14445469169689</v>
      </c>
      <c r="T84" s="3">
        <v>0.01</v>
      </c>
      <c r="U84" s="17">
        <f t="shared" si="69"/>
        <v>0.0114445469169689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0.0305445469169689</v>
      </c>
      <c r="AR84" s="24">
        <f t="shared" si="74"/>
        <v>7.82620833333333</v>
      </c>
      <c r="AS84" s="1">
        <f t="shared" si="75"/>
        <v>0.13</v>
      </c>
      <c r="AT84" s="2">
        <f t="shared" si="76"/>
        <v>42.2083333333333</v>
      </c>
      <c r="AU84" s="1">
        <f t="shared" si="77"/>
        <v>8788.23073251567</v>
      </c>
    </row>
    <row r="85" s="1" customFormat="1" spans="1:47">
      <c r="A85" s="6"/>
      <c r="B85" s="6"/>
      <c r="C85" s="9">
        <v>9</v>
      </c>
      <c r="D85" s="10">
        <v>22.7196</v>
      </c>
      <c r="E85" s="12">
        <f t="shared" si="78"/>
        <v>27.0160967741935</v>
      </c>
      <c r="F85" s="9" t="s">
        <v>109</v>
      </c>
      <c r="G85" s="6">
        <v>10</v>
      </c>
      <c r="H85" s="11">
        <f t="shared" si="60"/>
        <v>22.7196</v>
      </c>
      <c r="I85" s="11">
        <f t="shared" si="61"/>
        <v>295.8696</v>
      </c>
      <c r="J85" s="11">
        <f t="shared" si="62"/>
        <v>0.269141582228274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0.196470107944545</v>
      </c>
      <c r="P85" s="11">
        <f t="shared" si="65"/>
        <v>0.0528782757127547</v>
      </c>
      <c r="Q85" s="15">
        <f t="shared" si="66"/>
        <v>0.00687417584265811</v>
      </c>
      <c r="R85" s="11">
        <f t="shared" si="67"/>
        <v>0.0101740708333333</v>
      </c>
      <c r="S85" s="16">
        <f t="shared" si="68"/>
        <v>0.675656377399718</v>
      </c>
      <c r="T85" s="3">
        <v>0.01</v>
      </c>
      <c r="U85" s="17">
        <f t="shared" si="69"/>
        <v>0.00675656377399718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0.0258565637739972</v>
      </c>
      <c r="AR85" s="24">
        <f t="shared" si="74"/>
        <v>7.82620833333333</v>
      </c>
      <c r="AS85" s="1">
        <f t="shared" si="75"/>
        <v>0.13</v>
      </c>
      <c r="AT85" s="2">
        <f t="shared" si="76"/>
        <v>42.2083333333333</v>
      </c>
      <c r="AU85" s="1">
        <f t="shared" si="77"/>
        <v>7439.41132974066</v>
      </c>
    </row>
    <row r="86" s="1" customFormat="1" spans="1:47">
      <c r="A86" s="6"/>
      <c r="B86" s="6"/>
      <c r="C86" s="9">
        <v>10</v>
      </c>
      <c r="D86" s="10">
        <v>14.8125483870968</v>
      </c>
      <c r="E86" s="12">
        <f t="shared" si="78"/>
        <v>22.7196</v>
      </c>
      <c r="F86" s="9" t="s">
        <v>109</v>
      </c>
      <c r="G86" s="6">
        <v>11</v>
      </c>
      <c r="H86" s="11">
        <f t="shared" si="60"/>
        <v>14.8125483870968</v>
      </c>
      <c r="I86" s="11">
        <f t="shared" si="61"/>
        <v>287.962548387097</v>
      </c>
      <c r="J86" s="11">
        <f t="shared" si="62"/>
        <v>0.109027550834465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0.136412240620201</v>
      </c>
      <c r="O86" s="11">
        <f t="shared" si="79"/>
        <v>0.0854416749449228</v>
      </c>
      <c r="P86" s="11">
        <f t="shared" si="65"/>
        <v>0.00931549655843941</v>
      </c>
      <c r="Q86" s="15">
        <f t="shared" si="66"/>
        <v>0.00121101455259712</v>
      </c>
      <c r="R86" s="11">
        <f t="shared" si="67"/>
        <v>0.0101740708333333</v>
      </c>
      <c r="S86" s="16">
        <f t="shared" si="68"/>
        <v>0.119029498854036</v>
      </c>
      <c r="T86" s="3">
        <v>0.01</v>
      </c>
      <c r="U86" s="17">
        <f t="shared" si="69"/>
        <v>0.00119029498854036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0.0127902949885404</v>
      </c>
      <c r="AR86" s="24">
        <f t="shared" si="74"/>
        <v>7.82620833333333</v>
      </c>
      <c r="AS86" s="1">
        <f t="shared" si="75"/>
        <v>0.13</v>
      </c>
      <c r="AT86" s="2">
        <f t="shared" si="76"/>
        <v>42.2083333333333</v>
      </c>
      <c r="AU86" s="1">
        <f t="shared" si="77"/>
        <v>3680.00428363814</v>
      </c>
    </row>
    <row r="87" s="1" customFormat="1" spans="1:48">
      <c r="A87" s="6"/>
      <c r="B87" s="6"/>
      <c r="C87" s="9">
        <v>11</v>
      </c>
      <c r="D87" s="10">
        <v>10.0304333333333</v>
      </c>
      <c r="E87" s="12">
        <f t="shared" si="78"/>
        <v>14.8125483870968</v>
      </c>
      <c r="F87" s="9" t="s">
        <v>111</v>
      </c>
      <c r="G87" s="6">
        <v>12</v>
      </c>
      <c r="H87" s="11">
        <f t="shared" si="60"/>
        <v>10.0304333333333</v>
      </c>
      <c r="I87" s="11">
        <f t="shared" si="61"/>
        <v>283.180433333333</v>
      </c>
      <c r="J87" s="11">
        <f t="shared" si="62"/>
        <v>0.0615961919256439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0.154388261719817</v>
      </c>
      <c r="P87" s="11">
        <f t="shared" si="65"/>
        <v>0.00950972899996038</v>
      </c>
      <c r="Q87" s="15">
        <f t="shared" si="66"/>
        <v>0.00123626476999485</v>
      </c>
      <c r="R87" s="11">
        <f t="shared" si="67"/>
        <v>0.0101740708333333</v>
      </c>
      <c r="S87" s="16">
        <f t="shared" si="68"/>
        <v>0.121511319337828</v>
      </c>
      <c r="T87" s="3">
        <v>0.01</v>
      </c>
      <c r="U87" s="17">
        <f t="shared" si="69"/>
        <v>0.00121511319337828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0.0128151131933783</v>
      </c>
      <c r="AR87" s="24">
        <f t="shared" si="74"/>
        <v>7.82620833333333</v>
      </c>
      <c r="AS87" s="1">
        <f t="shared" si="75"/>
        <v>0.13</v>
      </c>
      <c r="AT87" s="2">
        <f t="shared" si="76"/>
        <v>42.2083333333333</v>
      </c>
      <c r="AU87" s="1">
        <f t="shared" si="77"/>
        <v>3687.14493990898</v>
      </c>
      <c r="AV87" s="1">
        <f>SUM(AU76:AU87)</f>
        <v>73061.3823339911</v>
      </c>
    </row>
    <row r="88" s="1" customFormat="1" spans="1:46">
      <c r="A88" s="6"/>
      <c r="B88" s="6"/>
      <c r="C88" s="9">
        <v>12</v>
      </c>
      <c r="D88" s="10">
        <v>2.23790322580645</v>
      </c>
      <c r="E88" s="12">
        <f t="shared" si="78"/>
        <v>10.0304333333333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3.9</v>
      </c>
      <c r="E91" s="9"/>
      <c r="F91" s="9"/>
      <c r="G91" s="6">
        <v>1</v>
      </c>
      <c r="H91" s="11">
        <f t="shared" ref="H91:H102" si="80">E92</f>
        <v>3.9</v>
      </c>
      <c r="I91" s="11">
        <f t="shared" ref="I91:I102" si="81">H91+273.15</f>
        <v>277.05</v>
      </c>
      <c r="J91" s="11">
        <f t="shared" ref="J91:J102" si="82">EXP(($C$18*(I91-$C$16))/($C$19*I91*$C$16))</f>
        <v>0.0287826767648659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0.00218518081998862</v>
      </c>
      <c r="Q91" s="15">
        <f t="shared" ref="Q91:Q102" si="86">P91*$B$93</f>
        <v>0.000393332547597951</v>
      </c>
      <c r="R91" s="11">
        <f t="shared" ref="R91:R102" si="87">L91*$B$93</f>
        <v>0.0136656</v>
      </c>
      <c r="S91" s="16">
        <f t="shared" ref="S91:S102" si="88">Q91/R91</f>
        <v>0.0287826767648659</v>
      </c>
      <c r="T91" s="3">
        <v>0.01</v>
      </c>
      <c r="U91" s="17">
        <f t="shared" ref="U91:U102" si="89">S91*T91</f>
        <v>0.000287826767648659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0.0150878267676487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245.458333333333</v>
      </c>
      <c r="AU91" s="1">
        <f t="shared" ref="AU91:AU102" si="96">AT91*10000*AS91*0.67*AR91*AQ91</f>
        <v>33908.4530619803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2.30132258064516</v>
      </c>
      <c r="E92" s="12">
        <f t="shared" ref="E92:E103" si="97">D91</f>
        <v>3.9</v>
      </c>
      <c r="F92" s="9" t="s">
        <v>109</v>
      </c>
      <c r="G92" s="6">
        <v>2</v>
      </c>
      <c r="H92" s="11">
        <f t="shared" si="80"/>
        <v>2.30132258064516</v>
      </c>
      <c r="I92" s="11">
        <f t="shared" si="81"/>
        <v>275.451322580645</v>
      </c>
      <c r="J92" s="11">
        <f t="shared" si="82"/>
        <v>0.0234718135936753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0.149654819180011</v>
      </c>
      <c r="P92" s="11">
        <f t="shared" si="85"/>
        <v>0.00351267001918841</v>
      </c>
      <c r="Q92" s="15">
        <f t="shared" si="86"/>
        <v>0.000632280603453914</v>
      </c>
      <c r="R92" s="11">
        <f t="shared" si="87"/>
        <v>0.0136656</v>
      </c>
      <c r="S92" s="16">
        <f t="shared" si="88"/>
        <v>0.0462680455635987</v>
      </c>
      <c r="T92" s="3">
        <v>0.01</v>
      </c>
      <c r="U92" s="17">
        <f t="shared" si="89"/>
        <v>0.000462680455635987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0.015262680455636</v>
      </c>
      <c r="AR92" s="24">
        <f t="shared" si="93"/>
        <v>7.592</v>
      </c>
      <c r="AS92" s="1">
        <f t="shared" si="94"/>
        <v>0.18</v>
      </c>
      <c r="AT92" s="2">
        <f t="shared" si="95"/>
        <v>245.458333333333</v>
      </c>
      <c r="AU92" s="1">
        <f t="shared" si="96"/>
        <v>34301.4200653227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6.50003448275862</v>
      </c>
      <c r="E93" s="12">
        <f t="shared" si="97"/>
        <v>2.30132258064516</v>
      </c>
      <c r="F93" s="9" t="s">
        <v>109</v>
      </c>
      <c r="G93" s="6">
        <v>3</v>
      </c>
      <c r="H93" s="11">
        <f t="shared" si="80"/>
        <v>6.50003448275862</v>
      </c>
      <c r="I93" s="11">
        <f t="shared" si="81"/>
        <v>279.650034482759</v>
      </c>
      <c r="J93" s="11">
        <f t="shared" si="82"/>
        <v>0.0399060684204985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0.222062149160823</v>
      </c>
      <c r="P93" s="11">
        <f t="shared" si="85"/>
        <v>0.00886162731801475</v>
      </c>
      <c r="Q93" s="15">
        <f t="shared" si="86"/>
        <v>0.00159509291724265</v>
      </c>
      <c r="R93" s="11">
        <f t="shared" si="87"/>
        <v>0.0136656</v>
      </c>
      <c r="S93" s="16">
        <f t="shared" si="88"/>
        <v>0.116723226001248</v>
      </c>
      <c r="T93" s="3">
        <v>0.01</v>
      </c>
      <c r="U93" s="17">
        <f t="shared" si="89"/>
        <v>0.00116723226001248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0.0159672322600125</v>
      </c>
      <c r="AR93" s="24">
        <f t="shared" si="93"/>
        <v>7.592</v>
      </c>
      <c r="AS93" s="1">
        <f t="shared" si="94"/>
        <v>0.18</v>
      </c>
      <c r="AT93" s="2">
        <f t="shared" si="95"/>
        <v>245.458333333333</v>
      </c>
      <c r="AU93" s="1">
        <f t="shared" si="96"/>
        <v>35884.8331145539</v>
      </c>
    </row>
    <row r="94" s="1" customFormat="1" spans="1:47">
      <c r="A94" s="6"/>
      <c r="B94" s="6"/>
      <c r="C94" s="9">
        <v>3</v>
      </c>
      <c r="D94" s="10">
        <v>11.7848387096774</v>
      </c>
      <c r="E94" s="12">
        <f t="shared" si="97"/>
        <v>6.50003448275862</v>
      </c>
      <c r="F94" s="9" t="s">
        <v>109</v>
      </c>
      <c r="G94" s="6">
        <v>4</v>
      </c>
      <c r="H94" s="11">
        <f t="shared" si="80"/>
        <v>11.7848387096774</v>
      </c>
      <c r="I94" s="11">
        <f t="shared" si="81"/>
        <v>284.934838709677</v>
      </c>
      <c r="J94" s="11">
        <f t="shared" si="82"/>
        <v>0.0761197591512028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0.289120521842808</v>
      </c>
      <c r="P94" s="11">
        <f t="shared" si="85"/>
        <v>0.0220077844883446</v>
      </c>
      <c r="Q94" s="15">
        <f t="shared" si="86"/>
        <v>0.00396140120790203</v>
      </c>
      <c r="R94" s="11">
        <f t="shared" si="87"/>
        <v>0.0136656</v>
      </c>
      <c r="S94" s="16">
        <f t="shared" si="88"/>
        <v>0.289881249846478</v>
      </c>
      <c r="T94" s="3">
        <v>0.01</v>
      </c>
      <c r="U94" s="17">
        <f t="shared" si="89"/>
        <v>0.00289881249846478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0.0299988124984648</v>
      </c>
      <c r="AR94" s="24">
        <f t="shared" si="93"/>
        <v>7.592</v>
      </c>
      <c r="AS94" s="1">
        <f t="shared" si="94"/>
        <v>0.18</v>
      </c>
      <c r="AT94" s="2">
        <f t="shared" si="95"/>
        <v>245.458333333333</v>
      </c>
      <c r="AU94" s="1">
        <f t="shared" si="96"/>
        <v>67419.4727434471</v>
      </c>
    </row>
    <row r="95" s="1" customFormat="1" spans="1:47">
      <c r="A95" s="6"/>
      <c r="B95" s="6"/>
      <c r="C95" s="9">
        <v>4</v>
      </c>
      <c r="D95" s="10">
        <v>15.6113</v>
      </c>
      <c r="E95" s="12">
        <f t="shared" si="97"/>
        <v>11.7848387096774</v>
      </c>
      <c r="F95" s="9" t="s">
        <v>109</v>
      </c>
      <c r="G95" s="6">
        <v>5</v>
      </c>
      <c r="H95" s="11">
        <f t="shared" si="80"/>
        <v>15.6113</v>
      </c>
      <c r="I95" s="11">
        <f t="shared" si="81"/>
        <v>288.7613</v>
      </c>
      <c r="J95" s="11">
        <f t="shared" si="82"/>
        <v>0.11971703910879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0.25375710048674</v>
      </c>
      <c r="O95" s="11">
        <f t="shared" si="98"/>
        <v>0.0892756368677232</v>
      </c>
      <c r="P95" s="11">
        <f t="shared" si="85"/>
        <v>0.0106878149103554</v>
      </c>
      <c r="Q95" s="15">
        <f t="shared" si="86"/>
        <v>0.00192380668386396</v>
      </c>
      <c r="R95" s="11">
        <f t="shared" si="87"/>
        <v>0.0136656</v>
      </c>
      <c r="S95" s="16">
        <f t="shared" si="88"/>
        <v>0.140777330220697</v>
      </c>
      <c r="T95" s="3">
        <v>0.01</v>
      </c>
      <c r="U95" s="17">
        <f t="shared" si="89"/>
        <v>0.00140777330220697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0.028507773302207</v>
      </c>
      <c r="AR95" s="24">
        <f t="shared" si="93"/>
        <v>7.592</v>
      </c>
      <c r="AS95" s="1">
        <f t="shared" si="94"/>
        <v>0.18</v>
      </c>
      <c r="AT95" s="2">
        <f t="shared" si="95"/>
        <v>245.458333333333</v>
      </c>
      <c r="AU95" s="1">
        <f t="shared" si="96"/>
        <v>64068.5042190544</v>
      </c>
    </row>
    <row r="96" s="1" customFormat="1" spans="1:47">
      <c r="A96" s="6"/>
      <c r="B96" s="6"/>
      <c r="C96" s="9">
        <v>5</v>
      </c>
      <c r="D96" s="10">
        <v>23.1606774193548</v>
      </c>
      <c r="E96" s="12">
        <f t="shared" si="97"/>
        <v>15.6113</v>
      </c>
      <c r="F96" s="9" t="s">
        <v>111</v>
      </c>
      <c r="G96" s="6">
        <v>6</v>
      </c>
      <c r="H96" s="11">
        <f t="shared" si="80"/>
        <v>23.1606774193548</v>
      </c>
      <c r="I96" s="11">
        <f t="shared" si="81"/>
        <v>296.310677419355</v>
      </c>
      <c r="J96" s="11">
        <f t="shared" si="82"/>
        <v>0.282654359303778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0.154507821957368</v>
      </c>
      <c r="P96" s="11">
        <f t="shared" si="85"/>
        <v>0.043672309422782</v>
      </c>
      <c r="Q96" s="15">
        <f t="shared" si="86"/>
        <v>0.00786101569610075</v>
      </c>
      <c r="R96" s="11">
        <f t="shared" si="87"/>
        <v>0.0136656</v>
      </c>
      <c r="S96" s="16">
        <f t="shared" si="88"/>
        <v>0.575241167317992</v>
      </c>
      <c r="T96" s="3">
        <v>0.01</v>
      </c>
      <c r="U96" s="17">
        <f t="shared" si="89"/>
        <v>0.00575241167317992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0.0328524116731799</v>
      </c>
      <c r="AR96" s="24">
        <f t="shared" si="93"/>
        <v>7.592</v>
      </c>
      <c r="AS96" s="1">
        <f t="shared" si="94"/>
        <v>0.18</v>
      </c>
      <c r="AT96" s="2">
        <f t="shared" si="95"/>
        <v>245.458333333333</v>
      </c>
      <c r="AU96" s="1">
        <f t="shared" si="96"/>
        <v>73832.6649919828</v>
      </c>
    </row>
    <row r="97" s="1" customFormat="1" spans="1:47">
      <c r="A97" s="6"/>
      <c r="B97" s="6"/>
      <c r="C97" s="9">
        <v>6</v>
      </c>
      <c r="D97" s="10">
        <v>25.6361666666667</v>
      </c>
      <c r="E97" s="12">
        <f t="shared" si="97"/>
        <v>23.1606774193548</v>
      </c>
      <c r="F97" s="9" t="s">
        <v>109</v>
      </c>
      <c r="G97" s="6">
        <v>7</v>
      </c>
      <c r="H97" s="11">
        <f t="shared" si="80"/>
        <v>25.6361666666667</v>
      </c>
      <c r="I97" s="11">
        <f t="shared" si="81"/>
        <v>298.786166666667</v>
      </c>
      <c r="J97" s="11">
        <f t="shared" si="82"/>
        <v>0.371101465061376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0.186755512534586</v>
      </c>
      <c r="P97" s="11">
        <f t="shared" si="85"/>
        <v>0.0693052443098729</v>
      </c>
      <c r="Q97" s="15">
        <f t="shared" si="86"/>
        <v>0.0124749439757771</v>
      </c>
      <c r="R97" s="11">
        <f t="shared" si="87"/>
        <v>0.0136656</v>
      </c>
      <c r="S97" s="16">
        <f t="shared" si="88"/>
        <v>0.912872027263869</v>
      </c>
      <c r="T97" s="3">
        <v>0.01</v>
      </c>
      <c r="U97" s="17">
        <f t="shared" si="89"/>
        <v>0.00912872027263869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0.0436287202726387</v>
      </c>
      <c r="AR97" s="24">
        <f t="shared" si="93"/>
        <v>7.592</v>
      </c>
      <c r="AS97" s="1">
        <f t="shared" si="94"/>
        <v>0.18</v>
      </c>
      <c r="AT97" s="2">
        <f t="shared" si="95"/>
        <v>245.458333333333</v>
      </c>
      <c r="AU97" s="1">
        <f t="shared" si="96"/>
        <v>98051.3917810304</v>
      </c>
    </row>
    <row r="98" s="1" customFormat="1" spans="1:47">
      <c r="A98" s="6"/>
      <c r="B98" s="6"/>
      <c r="C98" s="9">
        <v>7</v>
      </c>
      <c r="D98" s="10">
        <v>25.1075483870968</v>
      </c>
      <c r="E98" s="12">
        <f t="shared" si="97"/>
        <v>25.6361666666667</v>
      </c>
      <c r="F98" s="9" t="s">
        <v>109</v>
      </c>
      <c r="G98" s="6">
        <v>8</v>
      </c>
      <c r="H98" s="11">
        <f t="shared" si="80"/>
        <v>25.1075483870968</v>
      </c>
      <c r="I98" s="11">
        <f t="shared" si="81"/>
        <v>298.257548387097</v>
      </c>
      <c r="J98" s="11">
        <f t="shared" si="82"/>
        <v>0.350274920000864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0.193370268224713</v>
      </c>
      <c r="P98" s="11">
        <f t="shared" si="85"/>
        <v>0.0677327552329568</v>
      </c>
      <c r="Q98" s="15">
        <f t="shared" si="86"/>
        <v>0.0121918959419322</v>
      </c>
      <c r="R98" s="11">
        <f t="shared" si="87"/>
        <v>0.0136656</v>
      </c>
      <c r="S98" s="16">
        <f t="shared" si="88"/>
        <v>0.892159578937788</v>
      </c>
      <c r="T98" s="3">
        <v>0.01</v>
      </c>
      <c r="U98" s="17">
        <f t="shared" si="89"/>
        <v>0.00892159578937788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0.0434215957893779</v>
      </c>
      <c r="AR98" s="24">
        <f t="shared" si="93"/>
        <v>7.592</v>
      </c>
      <c r="AS98" s="1">
        <f t="shared" si="94"/>
        <v>0.18</v>
      </c>
      <c r="AT98" s="2">
        <f t="shared" si="95"/>
        <v>245.458333333333</v>
      </c>
      <c r="AU98" s="1">
        <f t="shared" si="96"/>
        <v>97585.8992401368</v>
      </c>
    </row>
    <row r="99" s="1" customFormat="1" spans="1:47">
      <c r="A99" s="6"/>
      <c r="B99" s="6"/>
      <c r="C99" s="9">
        <v>8</v>
      </c>
      <c r="D99" s="10">
        <v>27.0160967741935</v>
      </c>
      <c r="E99" s="12">
        <f t="shared" si="97"/>
        <v>25.1075483870968</v>
      </c>
      <c r="F99" s="9" t="s">
        <v>109</v>
      </c>
      <c r="G99" s="6">
        <v>9</v>
      </c>
      <c r="H99" s="11">
        <f t="shared" si="80"/>
        <v>27.0160967741935</v>
      </c>
      <c r="I99" s="11">
        <f t="shared" si="81"/>
        <v>300.166096774193</v>
      </c>
      <c r="J99" s="11">
        <f t="shared" si="82"/>
        <v>0.431077953403708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0.201557512991756</v>
      </c>
      <c r="P99" s="11">
        <f t="shared" si="85"/>
        <v>0.0868870001936274</v>
      </c>
      <c r="Q99" s="15">
        <f t="shared" si="86"/>
        <v>0.0156396600348529</v>
      </c>
      <c r="R99" s="11">
        <f t="shared" si="87"/>
        <v>0.0136656</v>
      </c>
      <c r="S99" s="16">
        <f t="shared" si="88"/>
        <v>1.14445469169688</v>
      </c>
      <c r="T99" s="3">
        <v>0.01</v>
      </c>
      <c r="U99" s="17">
        <f t="shared" si="89"/>
        <v>0.0114445469169688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0.0385445469169688</v>
      </c>
      <c r="AR99" s="24">
        <f t="shared" si="93"/>
        <v>7.592</v>
      </c>
      <c r="AS99" s="1">
        <f t="shared" si="94"/>
        <v>0.18</v>
      </c>
      <c r="AT99" s="2">
        <f t="shared" si="95"/>
        <v>245.458333333333</v>
      </c>
      <c r="AU99" s="1">
        <f t="shared" si="96"/>
        <v>86625.1965943681</v>
      </c>
    </row>
    <row r="100" s="1" customFormat="1" spans="1:47">
      <c r="A100" s="6"/>
      <c r="B100" s="6"/>
      <c r="C100" s="9">
        <v>9</v>
      </c>
      <c r="D100" s="10">
        <v>22.7196</v>
      </c>
      <c r="E100" s="12">
        <f t="shared" si="97"/>
        <v>27.0160967741935</v>
      </c>
      <c r="F100" s="9" t="s">
        <v>109</v>
      </c>
      <c r="G100" s="6">
        <v>10</v>
      </c>
      <c r="H100" s="11">
        <f t="shared" si="80"/>
        <v>22.7196</v>
      </c>
      <c r="I100" s="11">
        <f t="shared" si="81"/>
        <v>295.8696</v>
      </c>
      <c r="J100" s="11">
        <f t="shared" si="82"/>
        <v>0.269141582228274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0.190590512798129</v>
      </c>
      <c r="P100" s="11">
        <f t="shared" si="85"/>
        <v>0.0512958321721865</v>
      </c>
      <c r="Q100" s="15">
        <f t="shared" si="86"/>
        <v>0.00923324979099356</v>
      </c>
      <c r="R100" s="11">
        <f t="shared" si="87"/>
        <v>0.0136656</v>
      </c>
      <c r="S100" s="16">
        <f t="shared" si="88"/>
        <v>0.675656377399716</v>
      </c>
      <c r="T100" s="3">
        <v>0.01</v>
      </c>
      <c r="U100" s="17">
        <f t="shared" si="89"/>
        <v>0.00675656377399716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0.0338565637739972</v>
      </c>
      <c r="AR100" s="24">
        <f t="shared" si="93"/>
        <v>7.592</v>
      </c>
      <c r="AS100" s="1">
        <f t="shared" si="94"/>
        <v>0.18</v>
      </c>
      <c r="AT100" s="2">
        <f t="shared" si="95"/>
        <v>245.458333333333</v>
      </c>
      <c r="AU100" s="1">
        <f t="shared" si="96"/>
        <v>76089.4011609491</v>
      </c>
    </row>
    <row r="101" s="1" customFormat="1" spans="1:47">
      <c r="A101" s="6"/>
      <c r="B101" s="6"/>
      <c r="C101" s="9">
        <v>10</v>
      </c>
      <c r="D101" s="10">
        <v>14.8125483870968</v>
      </c>
      <c r="E101" s="12">
        <f t="shared" si="97"/>
        <v>22.7196</v>
      </c>
      <c r="F101" s="9" t="s">
        <v>109</v>
      </c>
      <c r="G101" s="6">
        <v>11</v>
      </c>
      <c r="H101" s="11">
        <f t="shared" si="80"/>
        <v>14.8125483870968</v>
      </c>
      <c r="I101" s="11">
        <f t="shared" si="81"/>
        <v>287.962548387097</v>
      </c>
      <c r="J101" s="11">
        <f t="shared" si="82"/>
        <v>0.109027550834465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0.132329946594645</v>
      </c>
      <c r="O101" s="11">
        <f t="shared" si="98"/>
        <v>0.0828847340312971</v>
      </c>
      <c r="P101" s="11">
        <f t="shared" si="85"/>
        <v>0.00903671955299836</v>
      </c>
      <c r="Q101" s="15">
        <f t="shared" si="86"/>
        <v>0.0016266095195397</v>
      </c>
      <c r="R101" s="11">
        <f t="shared" si="87"/>
        <v>0.0136656</v>
      </c>
      <c r="S101" s="16">
        <f t="shared" si="88"/>
        <v>0.119029498854035</v>
      </c>
      <c r="T101" s="3">
        <v>0.01</v>
      </c>
      <c r="U101" s="17">
        <f t="shared" si="89"/>
        <v>0.00119029498854035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0.0159902949885404</v>
      </c>
      <c r="AR101" s="24">
        <f t="shared" si="93"/>
        <v>7.592</v>
      </c>
      <c r="AS101" s="1">
        <f t="shared" si="94"/>
        <v>0.18</v>
      </c>
      <c r="AT101" s="2">
        <f t="shared" si="95"/>
        <v>245.458333333333</v>
      </c>
      <c r="AU101" s="1">
        <f t="shared" si="96"/>
        <v>35936.6643994573</v>
      </c>
    </row>
    <row r="102" s="1" customFormat="1" spans="1:48">
      <c r="A102" s="6"/>
      <c r="B102" s="6"/>
      <c r="C102" s="9">
        <v>11</v>
      </c>
      <c r="D102" s="10">
        <v>10.0304333333333</v>
      </c>
      <c r="E102" s="12">
        <f t="shared" si="97"/>
        <v>14.8125483870968</v>
      </c>
      <c r="F102" s="9" t="s">
        <v>111</v>
      </c>
      <c r="G102" s="6">
        <v>12</v>
      </c>
      <c r="H102" s="11">
        <f t="shared" si="80"/>
        <v>10.0304333333333</v>
      </c>
      <c r="I102" s="11">
        <f t="shared" si="81"/>
        <v>283.180433333333</v>
      </c>
      <c r="J102" s="11">
        <f t="shared" si="82"/>
        <v>0.0615961919256439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0.149768014478299</v>
      </c>
      <c r="P102" s="11">
        <f t="shared" si="85"/>
        <v>0.00922513936412791</v>
      </c>
      <c r="Q102" s="15">
        <f t="shared" si="86"/>
        <v>0.00166052508554302</v>
      </c>
      <c r="R102" s="11">
        <f t="shared" si="87"/>
        <v>0.0136656</v>
      </c>
      <c r="S102" s="16">
        <f t="shared" si="88"/>
        <v>0.121511319337828</v>
      </c>
      <c r="T102" s="3">
        <v>0.01</v>
      </c>
      <c r="U102" s="17">
        <f t="shared" si="89"/>
        <v>0.00121511319337828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0.0160151131933783</v>
      </c>
      <c r="AR102" s="24">
        <f t="shared" si="93"/>
        <v>7.592</v>
      </c>
      <c r="AS102" s="1">
        <f t="shared" si="94"/>
        <v>0.18</v>
      </c>
      <c r="AT102" s="2">
        <f t="shared" si="95"/>
        <v>245.458333333333</v>
      </c>
      <c r="AU102" s="1">
        <f t="shared" si="96"/>
        <v>35992.4409501024</v>
      </c>
      <c r="AV102" s="1">
        <f>SUM(AU91:AU102)</f>
        <v>739696.342322385</v>
      </c>
    </row>
    <row r="103" s="1" customFormat="1" spans="1:46">
      <c r="A103" s="6"/>
      <c r="B103" s="6"/>
      <c r="C103" s="9">
        <v>12</v>
      </c>
      <c r="D103" s="10">
        <v>2.23790322580645</v>
      </c>
      <c r="E103" s="12">
        <f t="shared" si="97"/>
        <v>10.0304333333333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29">
        <v>3.9</v>
      </c>
      <c r="E107" s="9"/>
      <c r="F107" s="9"/>
      <c r="G107" s="6">
        <v>1</v>
      </c>
      <c r="H107" s="11">
        <f t="shared" ref="H107:H118" si="99">E108</f>
        <v>3.9</v>
      </c>
      <c r="I107" s="11">
        <f t="shared" ref="I107:I118" si="100">H107+273.15</f>
        <v>277.05</v>
      </c>
      <c r="J107" s="11">
        <f t="shared" ref="J107:J118" si="101">EXP(($C$18*(I107-$C$16))/($C$19*I107*$C$16))</f>
        <v>0.0287826767648659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0.0701332733607645</v>
      </c>
      <c r="Q107" s="15">
        <f t="shared" ref="Q107:Q118" si="105">P107*$B$109</f>
        <v>0.031559973012344</v>
      </c>
      <c r="R107" s="11">
        <f t="shared" ref="R107:R118" si="106">L107*$B$109</f>
        <v>1.0964919375</v>
      </c>
      <c r="S107" s="16">
        <f t="shared" ref="S107:S118" si="107">Q107/R107</f>
        <v>0.0287826767648659</v>
      </c>
      <c r="T107" s="3">
        <v>0.27</v>
      </c>
      <c r="U107" s="17">
        <f t="shared" ref="U107:U118" si="108">S107*T107</f>
        <v>0.00777132272651379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0.228743053802044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525.520833333333</v>
      </c>
      <c r="AF107" s="1">
        <f t="shared" ref="AF107:AF118" si="113">AE107*10000*AC107*AB107</f>
        <v>10848433.1482059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0">
        <v>2.30132258064516</v>
      </c>
      <c r="E108" s="12">
        <f t="shared" ref="E108:E119" si="114">D107</f>
        <v>3.9</v>
      </c>
      <c r="F108" s="9" t="s">
        <v>109</v>
      </c>
      <c r="G108" s="6">
        <v>2</v>
      </c>
      <c r="H108" s="11">
        <f t="shared" si="99"/>
        <v>2.30132258064516</v>
      </c>
      <c r="I108" s="11">
        <f t="shared" si="100"/>
        <v>275.451322580645</v>
      </c>
      <c r="J108" s="11">
        <f t="shared" si="101"/>
        <v>0.0234718135936753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4.80316422663924</v>
      </c>
      <c r="P108" s="11">
        <f t="shared" si="104"/>
        <v>0.112738975387486</v>
      </c>
      <c r="Q108" s="15">
        <f t="shared" si="105"/>
        <v>0.0507325389243686</v>
      </c>
      <c r="R108" s="11">
        <f t="shared" si="106"/>
        <v>1.0964919375</v>
      </c>
      <c r="S108" s="16">
        <f t="shared" si="107"/>
        <v>0.0462680455635987</v>
      </c>
      <c r="T108" s="3">
        <v>0.27</v>
      </c>
      <c r="U108" s="17">
        <f t="shared" si="108"/>
        <v>0.0124923723021716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0.230166450249105</v>
      </c>
      <c r="AC108" s="24">
        <f t="shared" si="110"/>
        <v>9.024625</v>
      </c>
      <c r="AD108" s="1">
        <f t="shared" si="111"/>
        <v>0.45</v>
      </c>
      <c r="AE108" s="25">
        <f t="shared" si="112"/>
        <v>525.520833333333</v>
      </c>
      <c r="AF108" s="1">
        <f t="shared" si="113"/>
        <v>10915939.5530679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6.50003448275862</v>
      </c>
      <c r="E109" s="12">
        <f t="shared" si="114"/>
        <v>2.30132258064516</v>
      </c>
      <c r="F109" s="9" t="s">
        <v>109</v>
      </c>
      <c r="G109" s="6">
        <v>3</v>
      </c>
      <c r="H109" s="11">
        <f t="shared" si="99"/>
        <v>6.50003448275862</v>
      </c>
      <c r="I109" s="11">
        <f t="shared" si="100"/>
        <v>279.650034482759</v>
      </c>
      <c r="J109" s="11">
        <f t="shared" si="101"/>
        <v>0.0399060684204985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7.12707400125175</v>
      </c>
      <c r="P109" s="11">
        <f t="shared" si="104"/>
        <v>0.284413502731908</v>
      </c>
      <c r="Q109" s="15">
        <f t="shared" si="105"/>
        <v>0.127986076229359</v>
      </c>
      <c r="R109" s="11">
        <f t="shared" si="106"/>
        <v>1.0964919375</v>
      </c>
      <c r="S109" s="16">
        <f t="shared" si="107"/>
        <v>0.116723226001248</v>
      </c>
      <c r="T109" s="3">
        <v>0.27</v>
      </c>
      <c r="U109" s="17">
        <f t="shared" si="108"/>
        <v>0.031515271020337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0.235901854212632</v>
      </c>
      <c r="AC109" s="24">
        <f t="shared" si="110"/>
        <v>9.024625</v>
      </c>
      <c r="AD109" s="1">
        <f t="shared" si="111"/>
        <v>0.45</v>
      </c>
      <c r="AE109" s="25">
        <f t="shared" si="112"/>
        <v>525.520833333333</v>
      </c>
      <c r="AF109" s="1">
        <f t="shared" si="113"/>
        <v>11187948.4531944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0">
        <v>11.7848387096774</v>
      </c>
      <c r="E110" s="12">
        <f t="shared" si="114"/>
        <v>6.50003448275862</v>
      </c>
      <c r="F110" s="9" t="s">
        <v>109</v>
      </c>
      <c r="G110" s="6">
        <v>4</v>
      </c>
      <c r="H110" s="11">
        <f t="shared" si="99"/>
        <v>11.7848387096774</v>
      </c>
      <c r="I110" s="11">
        <f t="shared" si="100"/>
        <v>284.934838709677</v>
      </c>
      <c r="J110" s="11">
        <f t="shared" si="101"/>
        <v>0.0761197591512028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9.27930924851984</v>
      </c>
      <c r="P110" s="11">
        <f t="shared" si="104"/>
        <v>0.706338785086859</v>
      </c>
      <c r="Q110" s="15">
        <f t="shared" si="105"/>
        <v>0.317852453289086</v>
      </c>
      <c r="R110" s="11">
        <f t="shared" si="106"/>
        <v>1.0964919375</v>
      </c>
      <c r="S110" s="16">
        <f t="shared" si="107"/>
        <v>0.289881249846478</v>
      </c>
      <c r="T110" s="3">
        <v>0.27</v>
      </c>
      <c r="U110" s="17">
        <f t="shared" si="108"/>
        <v>0.0782679374585491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0.298797783143753</v>
      </c>
      <c r="AC110" s="24">
        <f t="shared" si="110"/>
        <v>9.024625</v>
      </c>
      <c r="AD110" s="1">
        <f t="shared" si="111"/>
        <v>0.45</v>
      </c>
      <c r="AE110" s="25">
        <f t="shared" si="112"/>
        <v>525.520833333333</v>
      </c>
      <c r="AF110" s="1">
        <f t="shared" si="113"/>
        <v>14170868.6729012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0">
        <v>15.6113</v>
      </c>
      <c r="E111" s="12">
        <f t="shared" si="114"/>
        <v>11.7848387096774</v>
      </c>
      <c r="F111" s="9" t="s">
        <v>109</v>
      </c>
      <c r="G111" s="6">
        <v>5</v>
      </c>
      <c r="H111" s="11">
        <f t="shared" si="99"/>
        <v>15.6113</v>
      </c>
      <c r="I111" s="11">
        <f t="shared" si="100"/>
        <v>288.7613</v>
      </c>
      <c r="J111" s="11">
        <f t="shared" si="101"/>
        <v>0.11971703910879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8.14432194026133</v>
      </c>
      <c r="O111" s="11">
        <f t="shared" si="115"/>
        <v>2.86529727317165</v>
      </c>
      <c r="P111" s="11">
        <f t="shared" si="104"/>
        <v>0.3430249057106</v>
      </c>
      <c r="Q111" s="15">
        <f t="shared" si="105"/>
        <v>0.15436120756977</v>
      </c>
      <c r="R111" s="11">
        <f t="shared" si="106"/>
        <v>1.0964919375</v>
      </c>
      <c r="S111" s="16">
        <f t="shared" si="107"/>
        <v>0.140777330220698</v>
      </c>
      <c r="T111" s="3">
        <v>0.27</v>
      </c>
      <c r="U111" s="17">
        <f t="shared" si="108"/>
        <v>0.0380098791595883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0.286659978566616</v>
      </c>
      <c r="AC111" s="24">
        <f t="shared" si="110"/>
        <v>9.024625</v>
      </c>
      <c r="AD111" s="1">
        <f t="shared" si="111"/>
        <v>0.45</v>
      </c>
      <c r="AE111" s="25">
        <f t="shared" si="112"/>
        <v>525.520833333333</v>
      </c>
      <c r="AF111" s="1">
        <f t="shared" si="113"/>
        <v>13595217.6997573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0">
        <v>23.1606774193548</v>
      </c>
      <c r="E112" s="12">
        <f t="shared" si="114"/>
        <v>15.6113</v>
      </c>
      <c r="F112" s="9" t="s">
        <v>111</v>
      </c>
      <c r="G112" s="6">
        <v>6</v>
      </c>
      <c r="H112" s="11">
        <f t="shared" si="99"/>
        <v>23.1606774193548</v>
      </c>
      <c r="I112" s="11">
        <f t="shared" si="100"/>
        <v>296.310677419355</v>
      </c>
      <c r="J112" s="11">
        <f t="shared" si="101"/>
        <v>0.282654359303778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4.95892111746105</v>
      </c>
      <c r="P112" s="11">
        <f t="shared" si="104"/>
        <v>1.40166067129393</v>
      </c>
      <c r="Q112" s="15">
        <f t="shared" si="105"/>
        <v>0.630747302082267</v>
      </c>
      <c r="R112" s="11">
        <f t="shared" si="106"/>
        <v>1.0964919375</v>
      </c>
      <c r="S112" s="16">
        <f t="shared" si="107"/>
        <v>0.575241167317992</v>
      </c>
      <c r="T112" s="3">
        <v>0.27</v>
      </c>
      <c r="U112" s="17">
        <f t="shared" si="108"/>
        <v>0.155315115175858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0.337227507225521</v>
      </c>
      <c r="AC112" s="24">
        <f t="shared" si="110"/>
        <v>9.024625</v>
      </c>
      <c r="AD112" s="1">
        <f t="shared" si="111"/>
        <v>0.45</v>
      </c>
      <c r="AE112" s="25">
        <f t="shared" si="112"/>
        <v>525.520833333333</v>
      </c>
      <c r="AF112" s="1">
        <f t="shared" si="113"/>
        <v>15993447.7006598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0">
        <v>25.6361666666667</v>
      </c>
      <c r="E113" s="12">
        <f t="shared" si="114"/>
        <v>23.1606774193548</v>
      </c>
      <c r="F113" s="9" t="s">
        <v>109</v>
      </c>
      <c r="G113" s="6">
        <v>7</v>
      </c>
      <c r="H113" s="11">
        <f t="shared" si="99"/>
        <v>25.6361666666667</v>
      </c>
      <c r="I113" s="11">
        <f t="shared" si="100"/>
        <v>298.786166666667</v>
      </c>
      <c r="J113" s="11">
        <f t="shared" si="101"/>
        <v>0.371101465061376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5.99390919616712</v>
      </c>
      <c r="P113" s="11">
        <f t="shared" si="104"/>
        <v>2.22434848414247</v>
      </c>
      <c r="Q113" s="15">
        <f t="shared" si="105"/>
        <v>1.00095681786411</v>
      </c>
      <c r="R113" s="11">
        <f t="shared" si="106"/>
        <v>1.0964919375</v>
      </c>
      <c r="S113" s="16">
        <f t="shared" si="107"/>
        <v>0.912872027263869</v>
      </c>
      <c r="T113" s="3">
        <v>0.27</v>
      </c>
      <c r="U113" s="17">
        <f t="shared" si="108"/>
        <v>0.246475447361245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0.364712347379415</v>
      </c>
      <c r="AC113" s="24">
        <f t="shared" si="110"/>
        <v>9.024625</v>
      </c>
      <c r="AD113" s="1">
        <f t="shared" si="111"/>
        <v>0.45</v>
      </c>
      <c r="AE113" s="25">
        <f t="shared" si="112"/>
        <v>525.520833333333</v>
      </c>
      <c r="AF113" s="1">
        <f t="shared" si="113"/>
        <v>17296951.5493785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0">
        <v>25.1075483870968</v>
      </c>
      <c r="E114" s="12">
        <f t="shared" si="114"/>
        <v>25.6361666666667</v>
      </c>
      <c r="F114" s="9" t="s">
        <v>109</v>
      </c>
      <c r="G114" s="6">
        <v>8</v>
      </c>
      <c r="H114" s="11">
        <f t="shared" si="99"/>
        <v>25.1075483870968</v>
      </c>
      <c r="I114" s="11">
        <f t="shared" si="100"/>
        <v>298.257548387097</v>
      </c>
      <c r="J114" s="11">
        <f t="shared" si="101"/>
        <v>0.350274920000864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6.20620946202465</v>
      </c>
      <c r="P114" s="11">
        <f t="shared" si="104"/>
        <v>2.17387952281929</v>
      </c>
      <c r="Q114" s="15">
        <f t="shared" si="105"/>
        <v>0.978245785268679</v>
      </c>
      <c r="R114" s="11">
        <f t="shared" si="106"/>
        <v>1.0964919375</v>
      </c>
      <c r="S114" s="16">
        <f t="shared" si="107"/>
        <v>0.892159578937788</v>
      </c>
      <c r="T114" s="3">
        <v>0.27</v>
      </c>
      <c r="U114" s="17">
        <f t="shared" si="108"/>
        <v>0.240883086313203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0.363026250523431</v>
      </c>
      <c r="AC114" s="24">
        <f t="shared" si="110"/>
        <v>9.024625</v>
      </c>
      <c r="AD114" s="1">
        <f t="shared" si="111"/>
        <v>0.45</v>
      </c>
      <c r="AE114" s="25">
        <f t="shared" si="112"/>
        <v>525.520833333333</v>
      </c>
      <c r="AF114" s="1">
        <f t="shared" si="113"/>
        <v>17216986.2401833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0">
        <v>27.0160967741935</v>
      </c>
      <c r="E115" s="12">
        <f t="shared" si="114"/>
        <v>25.1075483870968</v>
      </c>
      <c r="F115" s="9" t="s">
        <v>109</v>
      </c>
      <c r="G115" s="6">
        <v>9</v>
      </c>
      <c r="H115" s="11">
        <f t="shared" si="99"/>
        <v>27.0160967741935</v>
      </c>
      <c r="I115" s="11">
        <f t="shared" si="100"/>
        <v>300.166096774193</v>
      </c>
      <c r="J115" s="11">
        <f t="shared" si="101"/>
        <v>0.431077953403708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6.46897868920536</v>
      </c>
      <c r="P115" s="11">
        <f t="shared" si="104"/>
        <v>2.78863409395485</v>
      </c>
      <c r="Q115" s="15">
        <f t="shared" si="105"/>
        <v>1.25488534227968</v>
      </c>
      <c r="R115" s="11">
        <f t="shared" si="106"/>
        <v>1.0964919375</v>
      </c>
      <c r="S115" s="16">
        <f t="shared" si="107"/>
        <v>1.14445469169688</v>
      </c>
      <c r="T115" s="3">
        <v>0.27</v>
      </c>
      <c r="U115" s="17">
        <f t="shared" si="108"/>
        <v>0.309002766758159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0.368364334177585</v>
      </c>
      <c r="AC115" s="24">
        <f t="shared" si="110"/>
        <v>9.024625</v>
      </c>
      <c r="AD115" s="1">
        <f t="shared" si="111"/>
        <v>0.45</v>
      </c>
      <c r="AE115" s="25">
        <f t="shared" si="112"/>
        <v>525.520833333333</v>
      </c>
      <c r="AF115" s="1">
        <f t="shared" si="113"/>
        <v>17470151.7142778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0">
        <v>22.7196</v>
      </c>
      <c r="E116" s="12">
        <f t="shared" si="114"/>
        <v>27.0160967741935</v>
      </c>
      <c r="F116" s="9" t="s">
        <v>109</v>
      </c>
      <c r="G116" s="6">
        <v>10</v>
      </c>
      <c r="H116" s="11">
        <f t="shared" si="99"/>
        <v>22.7196</v>
      </c>
      <c r="I116" s="11">
        <f t="shared" si="100"/>
        <v>295.8696</v>
      </c>
      <c r="J116" s="11">
        <f t="shared" si="101"/>
        <v>0.269141582228274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6.11699334525051</v>
      </c>
      <c r="P116" s="11">
        <f t="shared" si="104"/>
        <v>1.64633726742055</v>
      </c>
      <c r="Q116" s="15">
        <f t="shared" si="105"/>
        <v>0.740851770339246</v>
      </c>
      <c r="R116" s="11">
        <f t="shared" si="106"/>
        <v>1.0964919375</v>
      </c>
      <c r="S116" s="16">
        <f t="shared" si="107"/>
        <v>0.675656377399716</v>
      </c>
      <c r="T116" s="3">
        <v>0.27</v>
      </c>
      <c r="U116" s="17">
        <f t="shared" si="108"/>
        <v>0.182427221897923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0.330201807402224</v>
      </c>
      <c r="AC116" s="24">
        <f t="shared" si="110"/>
        <v>9.024625</v>
      </c>
      <c r="AD116" s="1">
        <f t="shared" si="111"/>
        <v>0.45</v>
      </c>
      <c r="AE116" s="25">
        <f t="shared" si="112"/>
        <v>525.520833333333</v>
      </c>
      <c r="AF116" s="1">
        <f t="shared" si="113"/>
        <v>15660244.8619919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0">
        <v>14.8125483870968</v>
      </c>
      <c r="E117" s="12">
        <f t="shared" si="114"/>
        <v>22.7196</v>
      </c>
      <c r="F117" s="9" t="s">
        <v>109</v>
      </c>
      <c r="G117" s="6">
        <v>11</v>
      </c>
      <c r="H117" s="11">
        <f t="shared" si="99"/>
        <v>14.8125483870968</v>
      </c>
      <c r="I117" s="11">
        <f t="shared" si="100"/>
        <v>287.962548387097</v>
      </c>
      <c r="J117" s="11">
        <f t="shared" si="101"/>
        <v>0.109027550834465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4.24712327393847</v>
      </c>
      <c r="O117" s="11">
        <f t="shared" si="115"/>
        <v>2.6601815538915</v>
      </c>
      <c r="P117" s="11">
        <f t="shared" si="104"/>
        <v>0.290033079595811</v>
      </c>
      <c r="Q117" s="15">
        <f t="shared" si="105"/>
        <v>0.130514885818115</v>
      </c>
      <c r="R117" s="11">
        <f t="shared" si="106"/>
        <v>1.0964919375</v>
      </c>
      <c r="S117" s="16">
        <f t="shared" si="107"/>
        <v>0.119029498854035</v>
      </c>
      <c r="T117" s="3">
        <v>0.27</v>
      </c>
      <c r="U117" s="17">
        <f t="shared" si="108"/>
        <v>0.0321379646905895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0.236089596354213</v>
      </c>
      <c r="AC117" s="24">
        <f t="shared" si="110"/>
        <v>9.024625</v>
      </c>
      <c r="AD117" s="1">
        <f t="shared" si="111"/>
        <v>0.45</v>
      </c>
      <c r="AE117" s="25">
        <f t="shared" si="112"/>
        <v>525.520833333333</v>
      </c>
      <c r="AF117" s="1">
        <f t="shared" si="113"/>
        <v>11196852.3654147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0">
        <v>10.0304333333333</v>
      </c>
      <c r="E118" s="12">
        <f t="shared" si="114"/>
        <v>14.8125483870968</v>
      </c>
      <c r="F118" s="9" t="s">
        <v>111</v>
      </c>
      <c r="G118" s="6">
        <v>12</v>
      </c>
      <c r="H118" s="11">
        <f t="shared" si="99"/>
        <v>10.0304333333333</v>
      </c>
      <c r="I118" s="11">
        <f t="shared" si="100"/>
        <v>283.180433333333</v>
      </c>
      <c r="J118" s="11">
        <f t="shared" si="101"/>
        <v>0.0615961919256439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4.80679722429569</v>
      </c>
      <c r="P118" s="11">
        <f t="shared" si="104"/>
        <v>0.29608040437537</v>
      </c>
      <c r="Q118" s="15">
        <f t="shared" si="105"/>
        <v>0.133236181968916</v>
      </c>
      <c r="R118" s="11">
        <f t="shared" si="106"/>
        <v>1.0964919375</v>
      </c>
      <c r="S118" s="16">
        <f t="shared" si="107"/>
        <v>0.121511319337828</v>
      </c>
      <c r="T118" s="3">
        <v>0.27</v>
      </c>
      <c r="U118" s="17">
        <f t="shared" si="108"/>
        <v>0.0328080562212136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0.236291628950696</v>
      </c>
      <c r="AC118" s="24">
        <f t="shared" si="110"/>
        <v>9.024625</v>
      </c>
      <c r="AD118" s="1">
        <f t="shared" si="111"/>
        <v>0.45</v>
      </c>
      <c r="AE118" s="25">
        <f t="shared" si="112"/>
        <v>525.520833333333</v>
      </c>
      <c r="AF118" s="1">
        <f t="shared" si="113"/>
        <v>11206434.0208148</v>
      </c>
      <c r="AG118" s="1">
        <f>SUM(AF107:AF118)</f>
        <v>166759475.979847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0">
        <v>2.23790322580645</v>
      </c>
      <c r="E119" s="12">
        <f t="shared" si="114"/>
        <v>10.0304333333333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3.9</v>
      </c>
      <c r="E123" s="9"/>
      <c r="F123" s="9"/>
      <c r="G123" s="6">
        <v>1</v>
      </c>
      <c r="H123" s="11">
        <f t="shared" ref="H123:H134" si="116">E124</f>
        <v>3.9</v>
      </c>
      <c r="I123" s="11">
        <f t="shared" ref="I123:I134" si="117">H123+273.15</f>
        <v>277.05</v>
      </c>
      <c r="J123" s="11">
        <f t="shared" ref="J123:J134" si="118">EXP(($C$18*(I123-$C$16))/($C$19*I123*$C$16))</f>
        <v>0.0287826767648659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0.0150021067833834</v>
      </c>
      <c r="Q123" s="15">
        <f t="shared" ref="Q123:Q134" si="122">P123*$B$125</f>
        <v>0.00390054776367968</v>
      </c>
      <c r="R123" s="11">
        <f t="shared" ref="R123:R134" si="123">L123*$B$125</f>
        <v>0.1355172</v>
      </c>
      <c r="S123" s="16">
        <f t="shared" ref="S123:S134" si="124">Q123/R123</f>
        <v>0.0287826767648659</v>
      </c>
      <c r="T123" s="3">
        <v>0.01</v>
      </c>
      <c r="U123" s="17">
        <f t="shared" ref="U123:U134" si="125">S123*T123</f>
        <v>0.000287826767648659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0.00577782676764866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0.3</v>
      </c>
      <c r="AX123" s="1">
        <f t="shared" ref="AX123:AX134" si="132">AW123*10000*AV123*0.67*AU123*AT123</f>
        <v>157.381976032996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2.30132258064516</v>
      </c>
      <c r="E124" s="12">
        <f t="shared" ref="E124:E135" si="133">D123</f>
        <v>3.9</v>
      </c>
      <c r="F124" s="9" t="s">
        <v>109</v>
      </c>
      <c r="G124" s="6">
        <v>2</v>
      </c>
      <c r="H124" s="11">
        <f t="shared" si="116"/>
        <v>2.30132258064516</v>
      </c>
      <c r="I124" s="11">
        <f t="shared" si="117"/>
        <v>275.451322580645</v>
      </c>
      <c r="J124" s="11">
        <f t="shared" si="118"/>
        <v>0.0234718135936753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1.02743789321662</v>
      </c>
      <c r="P124" s="11">
        <f t="shared" si="121"/>
        <v>0.0241158307086589</v>
      </c>
      <c r="Q124" s="15">
        <f t="shared" si="122"/>
        <v>0.00627011598425132</v>
      </c>
      <c r="R124" s="11">
        <f t="shared" si="123"/>
        <v>0.1355172</v>
      </c>
      <c r="S124" s="16">
        <f t="shared" si="124"/>
        <v>0.0462680455635987</v>
      </c>
      <c r="T124" s="3">
        <v>0.01</v>
      </c>
      <c r="U124" s="17">
        <f t="shared" si="125"/>
        <v>0.000462680455635987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0.00595268045563599</v>
      </c>
      <c r="AU124" s="24">
        <f t="shared" si="129"/>
        <v>52.122</v>
      </c>
      <c r="AV124" s="1">
        <f t="shared" si="130"/>
        <v>0.26</v>
      </c>
      <c r="AW124" s="2">
        <f t="shared" si="131"/>
        <v>0.3</v>
      </c>
      <c r="AX124" s="1">
        <f t="shared" si="132"/>
        <v>162.144808156345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6.50003448275862</v>
      </c>
      <c r="E125" s="12">
        <f t="shared" si="133"/>
        <v>2.30132258064516</v>
      </c>
      <c r="F125" s="9" t="s">
        <v>109</v>
      </c>
      <c r="G125" s="6">
        <v>3</v>
      </c>
      <c r="H125" s="11">
        <f t="shared" si="116"/>
        <v>6.50003448275862</v>
      </c>
      <c r="I125" s="11">
        <f t="shared" si="117"/>
        <v>279.650034482759</v>
      </c>
      <c r="J125" s="11">
        <f t="shared" si="118"/>
        <v>0.0399060684204985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1.52454206250796</v>
      </c>
      <c r="P125" s="11">
        <f t="shared" si="121"/>
        <v>0.0608384798563705</v>
      </c>
      <c r="Q125" s="15">
        <f t="shared" si="122"/>
        <v>0.0158180047626563</v>
      </c>
      <c r="R125" s="11">
        <f t="shared" si="123"/>
        <v>0.1355172</v>
      </c>
      <c r="S125" s="16">
        <f t="shared" si="124"/>
        <v>0.116723226001248</v>
      </c>
      <c r="T125" s="3">
        <v>0.01</v>
      </c>
      <c r="U125" s="17">
        <f t="shared" si="125"/>
        <v>0.00116723226001248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0.00665723226001248</v>
      </c>
      <c r="AU125" s="24">
        <f t="shared" si="129"/>
        <v>52.122</v>
      </c>
      <c r="AV125" s="1">
        <f t="shared" si="130"/>
        <v>0.26</v>
      </c>
      <c r="AW125" s="2">
        <f t="shared" si="131"/>
        <v>0.3</v>
      </c>
      <c r="AX125" s="1">
        <f t="shared" si="132"/>
        <v>181.336064600939</v>
      </c>
    </row>
    <row r="126" s="1" customFormat="1" spans="1:50">
      <c r="A126" s="6"/>
      <c r="B126" s="6"/>
      <c r="C126" s="9">
        <v>3</v>
      </c>
      <c r="D126" s="10">
        <v>11.7848387096774</v>
      </c>
      <c r="E126" s="12">
        <f t="shared" si="133"/>
        <v>6.50003448275862</v>
      </c>
      <c r="F126" s="9" t="s">
        <v>109</v>
      </c>
      <c r="G126" s="6">
        <v>4</v>
      </c>
      <c r="H126" s="11">
        <f t="shared" si="116"/>
        <v>11.7848387096774</v>
      </c>
      <c r="I126" s="11">
        <f t="shared" si="117"/>
        <v>284.934838709677</v>
      </c>
      <c r="J126" s="11">
        <f t="shared" si="118"/>
        <v>0.0761197591512028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1.98492358265159</v>
      </c>
      <c r="P126" s="11">
        <f t="shared" si="121"/>
        <v>0.151091905044981</v>
      </c>
      <c r="Q126" s="15">
        <f t="shared" si="122"/>
        <v>0.0392838953116952</v>
      </c>
      <c r="R126" s="11">
        <f t="shared" si="123"/>
        <v>0.1355172</v>
      </c>
      <c r="S126" s="16">
        <f t="shared" si="124"/>
        <v>0.289881249846478</v>
      </c>
      <c r="T126" s="3">
        <v>0.01</v>
      </c>
      <c r="U126" s="17">
        <f t="shared" si="125"/>
        <v>0.00289881249846478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0.0108888124984648</v>
      </c>
      <c r="AU126" s="24">
        <f t="shared" si="129"/>
        <v>52.122</v>
      </c>
      <c r="AV126" s="1">
        <f t="shared" si="130"/>
        <v>0.26</v>
      </c>
      <c r="AW126" s="2">
        <f t="shared" si="131"/>
        <v>0.3</v>
      </c>
      <c r="AX126" s="1">
        <f t="shared" si="132"/>
        <v>296.599897604507</v>
      </c>
    </row>
    <row r="127" s="1" customFormat="1" spans="1:50">
      <c r="A127" s="6"/>
      <c r="B127" s="6"/>
      <c r="C127" s="9">
        <v>4</v>
      </c>
      <c r="D127" s="10">
        <v>15.6113</v>
      </c>
      <c r="E127" s="12">
        <f t="shared" si="133"/>
        <v>11.7848387096774</v>
      </c>
      <c r="F127" s="9" t="s">
        <v>109</v>
      </c>
      <c r="G127" s="6">
        <v>5</v>
      </c>
      <c r="H127" s="11">
        <f t="shared" si="116"/>
        <v>15.6113</v>
      </c>
      <c r="I127" s="11">
        <f t="shared" si="117"/>
        <v>288.7613</v>
      </c>
      <c r="J127" s="11">
        <f t="shared" si="118"/>
        <v>0.11971703910879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1.74214009372628</v>
      </c>
      <c r="O127" s="11">
        <f t="shared" si="134"/>
        <v>0.61291158388033</v>
      </c>
      <c r="P127" s="11">
        <f t="shared" si="121"/>
        <v>0.073375960057632</v>
      </c>
      <c r="Q127" s="15">
        <f t="shared" si="122"/>
        <v>0.0190777496149843</v>
      </c>
      <c r="R127" s="11">
        <f t="shared" si="123"/>
        <v>0.1355172</v>
      </c>
      <c r="S127" s="16">
        <f t="shared" si="124"/>
        <v>0.140777330220698</v>
      </c>
      <c r="T127" s="3">
        <v>0.01</v>
      </c>
      <c r="U127" s="17">
        <f t="shared" si="125"/>
        <v>0.00140777330220698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0.011357773302207</v>
      </c>
      <c r="AU127" s="24">
        <f t="shared" si="129"/>
        <v>52.122</v>
      </c>
      <c r="AV127" s="1">
        <f t="shared" si="130"/>
        <v>0.26</v>
      </c>
      <c r="AW127" s="2">
        <f t="shared" si="131"/>
        <v>0.3</v>
      </c>
      <c r="AX127" s="1">
        <f t="shared" si="132"/>
        <v>309.373900866119</v>
      </c>
    </row>
    <row r="128" s="1" customFormat="1" spans="1:50">
      <c r="A128" s="6"/>
      <c r="B128" s="6"/>
      <c r="C128" s="9">
        <v>5</v>
      </c>
      <c r="D128" s="10">
        <v>23.1606774193548</v>
      </c>
      <c r="E128" s="12">
        <f t="shared" si="133"/>
        <v>15.6113</v>
      </c>
      <c r="F128" s="9" t="s">
        <v>111</v>
      </c>
      <c r="G128" s="6">
        <v>6</v>
      </c>
      <c r="H128" s="11">
        <f t="shared" si="116"/>
        <v>23.1606774193548</v>
      </c>
      <c r="I128" s="11">
        <f t="shared" si="117"/>
        <v>296.310677419355</v>
      </c>
      <c r="J128" s="11">
        <f t="shared" si="118"/>
        <v>0.282654359303778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1.0607556238227</v>
      </c>
      <c r="P128" s="11">
        <f t="shared" si="121"/>
        <v>0.299827201229484</v>
      </c>
      <c r="Q128" s="15">
        <f t="shared" si="122"/>
        <v>0.0779550723196658</v>
      </c>
      <c r="R128" s="11">
        <f t="shared" si="123"/>
        <v>0.1355172</v>
      </c>
      <c r="S128" s="16">
        <f t="shared" si="124"/>
        <v>0.575241167317992</v>
      </c>
      <c r="T128" s="3">
        <v>0.01</v>
      </c>
      <c r="U128" s="17">
        <f t="shared" si="125"/>
        <v>0.00575241167317992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0.0157024116731799</v>
      </c>
      <c r="AU128" s="24">
        <f t="shared" si="129"/>
        <v>52.122</v>
      </c>
      <c r="AV128" s="1">
        <f t="shared" si="130"/>
        <v>0.26</v>
      </c>
      <c r="AW128" s="2">
        <f t="shared" si="131"/>
        <v>0.3</v>
      </c>
      <c r="AX128" s="1">
        <f t="shared" si="132"/>
        <v>427.717319502528</v>
      </c>
    </row>
    <row r="129" s="1" customFormat="1" spans="1:50">
      <c r="A129" s="6"/>
      <c r="B129" s="6"/>
      <c r="C129" s="9">
        <v>6</v>
      </c>
      <c r="D129" s="10">
        <v>25.6361666666667</v>
      </c>
      <c r="E129" s="12">
        <f t="shared" si="133"/>
        <v>23.1606774193548</v>
      </c>
      <c r="F129" s="9" t="s">
        <v>109</v>
      </c>
      <c r="G129" s="6">
        <v>7</v>
      </c>
      <c r="H129" s="11">
        <f t="shared" si="116"/>
        <v>25.6361666666667</v>
      </c>
      <c r="I129" s="11">
        <f t="shared" si="117"/>
        <v>298.786166666667</v>
      </c>
      <c r="J129" s="11">
        <f t="shared" si="118"/>
        <v>0.371101465061376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1.28214842259321</v>
      </c>
      <c r="P129" s="11">
        <f t="shared" si="121"/>
        <v>0.475807158050474</v>
      </c>
      <c r="Q129" s="15">
        <f t="shared" si="122"/>
        <v>0.123709861093123</v>
      </c>
      <c r="R129" s="11">
        <f t="shared" si="123"/>
        <v>0.1355172</v>
      </c>
      <c r="S129" s="16">
        <f t="shared" si="124"/>
        <v>0.912872027263869</v>
      </c>
      <c r="T129" s="3">
        <v>0.01</v>
      </c>
      <c r="U129" s="17">
        <f t="shared" si="125"/>
        <v>0.00912872027263869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0.0215787202726387</v>
      </c>
      <c r="AU129" s="24">
        <f t="shared" si="129"/>
        <v>52.122</v>
      </c>
      <c r="AV129" s="1">
        <f t="shared" si="130"/>
        <v>0.26</v>
      </c>
      <c r="AW129" s="2">
        <f t="shared" si="131"/>
        <v>0.3</v>
      </c>
      <c r="AX129" s="1">
        <f t="shared" si="132"/>
        <v>587.781837937178</v>
      </c>
    </row>
    <row r="130" s="1" customFormat="1" spans="1:50">
      <c r="A130" s="6"/>
      <c r="B130" s="6"/>
      <c r="C130" s="9">
        <v>7</v>
      </c>
      <c r="D130" s="10">
        <v>25.1075483870968</v>
      </c>
      <c r="E130" s="12">
        <f t="shared" si="133"/>
        <v>25.6361666666667</v>
      </c>
      <c r="F130" s="9" t="s">
        <v>109</v>
      </c>
      <c r="G130" s="6">
        <v>8</v>
      </c>
      <c r="H130" s="11">
        <f t="shared" si="116"/>
        <v>25.1075483870968</v>
      </c>
      <c r="I130" s="11">
        <f t="shared" si="117"/>
        <v>298.257548387097</v>
      </c>
      <c r="J130" s="11">
        <f t="shared" si="118"/>
        <v>0.350274920000864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1.32756126454274</v>
      </c>
      <c r="P130" s="11">
        <f t="shared" si="121"/>
        <v>0.465011415733954</v>
      </c>
      <c r="Q130" s="15">
        <f t="shared" si="122"/>
        <v>0.120902968090828</v>
      </c>
      <c r="R130" s="11">
        <f t="shared" si="123"/>
        <v>0.1355172</v>
      </c>
      <c r="S130" s="16">
        <f t="shared" si="124"/>
        <v>0.892159578937788</v>
      </c>
      <c r="T130" s="3">
        <v>0.01</v>
      </c>
      <c r="U130" s="17">
        <f t="shared" si="125"/>
        <v>0.00892159578937788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0.0213715957893779</v>
      </c>
      <c r="AU130" s="24">
        <f t="shared" si="129"/>
        <v>52.122</v>
      </c>
      <c r="AV130" s="1">
        <f t="shared" si="130"/>
        <v>0.26</v>
      </c>
      <c r="AW130" s="2">
        <f t="shared" si="131"/>
        <v>0.3</v>
      </c>
      <c r="AX130" s="1">
        <f t="shared" si="132"/>
        <v>582.139983002564</v>
      </c>
    </row>
    <row r="131" s="1" customFormat="1" spans="1:50">
      <c r="A131" s="6"/>
      <c r="B131" s="6"/>
      <c r="C131" s="9">
        <v>8</v>
      </c>
      <c r="D131" s="10">
        <v>27.0160967741935</v>
      </c>
      <c r="E131" s="12">
        <f t="shared" si="133"/>
        <v>25.1075483870968</v>
      </c>
      <c r="F131" s="9" t="s">
        <v>109</v>
      </c>
      <c r="G131" s="6">
        <v>9</v>
      </c>
      <c r="H131" s="11">
        <f t="shared" si="116"/>
        <v>27.0160967741935</v>
      </c>
      <c r="I131" s="11">
        <f t="shared" si="117"/>
        <v>300.166096774193</v>
      </c>
      <c r="J131" s="11">
        <f t="shared" si="118"/>
        <v>0.431077953403708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1.38376984880879</v>
      </c>
      <c r="P131" s="11">
        <f t="shared" si="121"/>
        <v>0.59651267440625</v>
      </c>
      <c r="Q131" s="15">
        <f t="shared" si="122"/>
        <v>0.155093295345625</v>
      </c>
      <c r="R131" s="11">
        <f t="shared" si="123"/>
        <v>0.1355172</v>
      </c>
      <c r="S131" s="16">
        <f t="shared" si="124"/>
        <v>1.14445469169688</v>
      </c>
      <c r="T131" s="3">
        <v>0.01</v>
      </c>
      <c r="U131" s="17">
        <f t="shared" si="125"/>
        <v>0.0114445469169688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0.0213945469169688</v>
      </c>
      <c r="AU131" s="24">
        <f t="shared" si="129"/>
        <v>52.122</v>
      </c>
      <c r="AV131" s="1">
        <f t="shared" si="130"/>
        <v>0.26</v>
      </c>
      <c r="AW131" s="2">
        <f t="shared" si="131"/>
        <v>0.3</v>
      </c>
      <c r="AX131" s="1">
        <f t="shared" si="132"/>
        <v>582.765147784706</v>
      </c>
    </row>
    <row r="132" s="1" customFormat="1" spans="1:50">
      <c r="A132" s="6"/>
      <c r="B132" s="6"/>
      <c r="C132" s="9">
        <v>9</v>
      </c>
      <c r="D132" s="10">
        <v>22.7196</v>
      </c>
      <c r="E132" s="12">
        <f t="shared" si="133"/>
        <v>27.0160967741935</v>
      </c>
      <c r="F132" s="9" t="s">
        <v>109</v>
      </c>
      <c r="G132" s="6">
        <v>10</v>
      </c>
      <c r="H132" s="11">
        <f t="shared" si="116"/>
        <v>22.7196</v>
      </c>
      <c r="I132" s="11">
        <f t="shared" si="117"/>
        <v>295.8696</v>
      </c>
      <c r="J132" s="11">
        <f t="shared" si="118"/>
        <v>0.269141582228274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1.30847717440254</v>
      </c>
      <c r="P132" s="11">
        <f t="shared" si="121"/>
        <v>0.35216561702828</v>
      </c>
      <c r="Q132" s="15">
        <f t="shared" si="122"/>
        <v>0.0915630604273529</v>
      </c>
      <c r="R132" s="11">
        <f t="shared" si="123"/>
        <v>0.1355172</v>
      </c>
      <c r="S132" s="16">
        <f t="shared" si="124"/>
        <v>0.675656377399717</v>
      </c>
      <c r="T132" s="3">
        <v>0.01</v>
      </c>
      <c r="U132" s="17">
        <f t="shared" si="125"/>
        <v>0.00675656377399717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0.0167065637739972</v>
      </c>
      <c r="AU132" s="24">
        <f t="shared" si="129"/>
        <v>52.122</v>
      </c>
      <c r="AV132" s="1">
        <f t="shared" si="130"/>
        <v>0.26</v>
      </c>
      <c r="AW132" s="2">
        <f t="shared" si="131"/>
        <v>0.3</v>
      </c>
      <c r="AX132" s="1">
        <f t="shared" si="132"/>
        <v>455.069375598979</v>
      </c>
    </row>
    <row r="133" s="1" customFormat="1" spans="1:50">
      <c r="A133" s="6"/>
      <c r="B133" s="6"/>
      <c r="C133" s="9">
        <v>10</v>
      </c>
      <c r="D133" s="10">
        <v>14.8125483870968</v>
      </c>
      <c r="E133" s="12">
        <f t="shared" si="133"/>
        <v>22.7196</v>
      </c>
      <c r="F133" s="9" t="s">
        <v>109</v>
      </c>
      <c r="G133" s="6">
        <v>11</v>
      </c>
      <c r="H133" s="11">
        <f t="shared" si="116"/>
        <v>14.8125483870968</v>
      </c>
      <c r="I133" s="11">
        <f t="shared" si="117"/>
        <v>287.962548387097</v>
      </c>
      <c r="J133" s="11">
        <f t="shared" si="118"/>
        <v>0.109027550834465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0.908495979505544</v>
      </c>
      <c r="O133" s="11">
        <f t="shared" si="134"/>
        <v>0.569035577868713</v>
      </c>
      <c r="P133" s="11">
        <f t="shared" si="121"/>
        <v>0.0620405553927003</v>
      </c>
      <c r="Q133" s="15">
        <f t="shared" si="122"/>
        <v>0.0161305444021021</v>
      </c>
      <c r="R133" s="11">
        <f t="shared" si="123"/>
        <v>0.1355172</v>
      </c>
      <c r="S133" s="16">
        <f t="shared" si="124"/>
        <v>0.119029498854035</v>
      </c>
      <c r="T133" s="3">
        <v>0.01</v>
      </c>
      <c r="U133" s="17">
        <f t="shared" si="125"/>
        <v>0.00119029498854035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0.00864029498854035</v>
      </c>
      <c r="AU133" s="24">
        <f t="shared" si="129"/>
        <v>52.122</v>
      </c>
      <c r="AV133" s="1">
        <f t="shared" si="130"/>
        <v>0.26</v>
      </c>
      <c r="AW133" s="2">
        <f t="shared" si="131"/>
        <v>0.3</v>
      </c>
      <c r="AX133" s="1">
        <f t="shared" si="132"/>
        <v>235.352625388225</v>
      </c>
    </row>
    <row r="134" s="1" customFormat="1" spans="1:51">
      <c r="A134" s="6"/>
      <c r="B134" s="6"/>
      <c r="C134" s="9">
        <v>11</v>
      </c>
      <c r="D134" s="10">
        <v>10.0304333333333</v>
      </c>
      <c r="E134" s="12">
        <f t="shared" si="133"/>
        <v>14.8125483870968</v>
      </c>
      <c r="F134" s="9" t="s">
        <v>111</v>
      </c>
      <c r="G134" s="6">
        <v>12</v>
      </c>
      <c r="H134" s="11">
        <f t="shared" si="116"/>
        <v>10.0304333333333</v>
      </c>
      <c r="I134" s="11">
        <f t="shared" si="117"/>
        <v>283.180433333333</v>
      </c>
      <c r="J134" s="11">
        <f t="shared" si="118"/>
        <v>0.0615961919256439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1.02821502247601</v>
      </c>
      <c r="P134" s="11">
        <f t="shared" si="121"/>
        <v>0.0633341298652628</v>
      </c>
      <c r="Q134" s="15">
        <f t="shared" si="122"/>
        <v>0.0164668737649683</v>
      </c>
      <c r="R134" s="11">
        <f t="shared" si="123"/>
        <v>0.1355172</v>
      </c>
      <c r="S134" s="16">
        <f t="shared" si="124"/>
        <v>0.121511319337828</v>
      </c>
      <c r="T134" s="3">
        <v>0.01</v>
      </c>
      <c r="U134" s="17">
        <f t="shared" si="125"/>
        <v>0.00121511319337828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0.00866511319337828</v>
      </c>
      <c r="AU134" s="24">
        <f t="shared" si="129"/>
        <v>52.122</v>
      </c>
      <c r="AV134" s="1">
        <f t="shared" si="130"/>
        <v>0.26</v>
      </c>
      <c r="AW134" s="2">
        <f t="shared" si="131"/>
        <v>0.3</v>
      </c>
      <c r="AX134" s="1">
        <f t="shared" si="132"/>
        <v>236.028647407586</v>
      </c>
      <c r="AY134" s="1">
        <f>SUM(AX123:AX134)</f>
        <v>4213.69158388267</v>
      </c>
    </row>
    <row r="135" s="1" customFormat="1" spans="1:46">
      <c r="A135" s="6"/>
      <c r="B135" s="6"/>
      <c r="C135" s="9">
        <v>12</v>
      </c>
      <c r="D135" s="10">
        <v>2.23790322580645</v>
      </c>
      <c r="E135" s="12">
        <f t="shared" si="133"/>
        <v>10.0304333333333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3.9</v>
      </c>
      <c r="E139" s="9"/>
      <c r="F139" s="9"/>
      <c r="G139" s="6">
        <v>1</v>
      </c>
      <c r="H139" s="11">
        <f t="shared" ref="H139:H150" si="135">E140</f>
        <v>3.9</v>
      </c>
      <c r="I139" s="11">
        <f t="shared" ref="I139:I150" si="136">H139+273.15</f>
        <v>277.05</v>
      </c>
      <c r="J139" s="11">
        <f t="shared" ref="J139:J150" si="137">EXP(($C$18*(I139-$C$16))/($C$19*I139*$C$16))</f>
        <v>0.0287826767648659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0.00819442807495732</v>
      </c>
      <c r="Q139" s="15">
        <f t="shared" ref="Q139:Q150" si="141">P139*$B$125</f>
        <v>0.0021305512994889</v>
      </c>
      <c r="R139" s="11">
        <f t="shared" ref="R139:R150" si="142">L139*$B$125</f>
        <v>0.074022</v>
      </c>
      <c r="S139" s="16">
        <f t="shared" ref="S139:S150" si="143">Q139/R139</f>
        <v>0.0287826767648659</v>
      </c>
      <c r="T139" s="3">
        <v>0.01</v>
      </c>
      <c r="U139" s="17">
        <f t="shared" ref="U139:U150" si="144">S139*T139</f>
        <v>0.000287826767648659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0.00577782676764866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2.1</v>
      </c>
      <c r="AX139" s="1">
        <f t="shared" ref="AX139:AX150" si="151">AW139*10000*AV139*0.67*AU139*AT139</f>
        <v>601.754614243809</v>
      </c>
      <c r="AZ139" s="2">
        <f t="shared" ref="AZ139:AZ150" si="152">$E$12</f>
        <v>0.3</v>
      </c>
      <c r="BA139" s="1">
        <f t="shared" ref="BA139:BA150" si="153">AZ139*10000*AV139*0.67*AU139*AT139</f>
        <v>85.9649448919727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2.30132258064516</v>
      </c>
      <c r="E140" s="12">
        <f t="shared" ref="E140:E151" si="154">D139</f>
        <v>3.9</v>
      </c>
      <c r="F140" s="9" t="s">
        <v>109</v>
      </c>
      <c r="G140" s="6">
        <v>2</v>
      </c>
      <c r="H140" s="11">
        <f t="shared" si="135"/>
        <v>2.30132258064516</v>
      </c>
      <c r="I140" s="11">
        <f t="shared" si="136"/>
        <v>275.451322580645</v>
      </c>
      <c r="J140" s="11">
        <f t="shared" si="137"/>
        <v>0.0234718135936753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0.561205571925043</v>
      </c>
      <c r="P140" s="11">
        <f t="shared" si="140"/>
        <v>0.0131725125719565</v>
      </c>
      <c r="Q140" s="15">
        <f t="shared" si="141"/>
        <v>0.0034248532687087</v>
      </c>
      <c r="R140" s="11">
        <f t="shared" si="142"/>
        <v>0.074022</v>
      </c>
      <c r="S140" s="16">
        <f t="shared" si="143"/>
        <v>0.0462680455635987</v>
      </c>
      <c r="T140" s="3">
        <v>0.01</v>
      </c>
      <c r="U140" s="17">
        <f t="shared" si="144"/>
        <v>0.000462680455635987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0.00595268045563599</v>
      </c>
      <c r="AU140" s="24">
        <f t="shared" si="148"/>
        <v>28.47</v>
      </c>
      <c r="AV140" s="1">
        <f t="shared" si="149"/>
        <v>0.26</v>
      </c>
      <c r="AW140" s="2">
        <f t="shared" si="150"/>
        <v>2.1</v>
      </c>
      <c r="AX140" s="1">
        <f t="shared" si="151"/>
        <v>619.965442950731</v>
      </c>
      <c r="AZ140" s="2">
        <f t="shared" si="152"/>
        <v>0.3</v>
      </c>
      <c r="BA140" s="1">
        <f t="shared" si="153"/>
        <v>88.5664918501045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6.50003448275862</v>
      </c>
      <c r="E141" s="12">
        <f t="shared" si="154"/>
        <v>2.30132258064516</v>
      </c>
      <c r="F141" s="9" t="s">
        <v>109</v>
      </c>
      <c r="G141" s="6">
        <v>3</v>
      </c>
      <c r="H141" s="11">
        <f t="shared" si="135"/>
        <v>6.50003448275862</v>
      </c>
      <c r="I141" s="11">
        <f t="shared" si="136"/>
        <v>279.650034482759</v>
      </c>
      <c r="J141" s="11">
        <f t="shared" si="137"/>
        <v>0.0399060684204985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0.832733059353086</v>
      </c>
      <c r="P141" s="11">
        <f t="shared" si="140"/>
        <v>0.0332311024425553</v>
      </c>
      <c r="Q141" s="15">
        <f t="shared" si="141"/>
        <v>0.00864008663506438</v>
      </c>
      <c r="R141" s="11">
        <f t="shared" si="142"/>
        <v>0.074022</v>
      </c>
      <c r="S141" s="16">
        <f t="shared" si="143"/>
        <v>0.116723226001248</v>
      </c>
      <c r="T141" s="3">
        <v>0.01</v>
      </c>
      <c r="U141" s="17">
        <f t="shared" si="144"/>
        <v>0.00116723226001248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0.00665723226001248</v>
      </c>
      <c r="AU141" s="24">
        <f t="shared" si="148"/>
        <v>28.47</v>
      </c>
      <c r="AV141" s="1">
        <f t="shared" si="149"/>
        <v>0.26</v>
      </c>
      <c r="AW141" s="2">
        <f t="shared" si="150"/>
        <v>2.1</v>
      </c>
      <c r="AX141" s="1">
        <f t="shared" si="151"/>
        <v>693.343776415356</v>
      </c>
      <c r="AZ141" s="2">
        <f t="shared" si="152"/>
        <v>0.3</v>
      </c>
      <c r="BA141" s="1">
        <f t="shared" si="153"/>
        <v>99.0491109164794</v>
      </c>
    </row>
    <row r="142" s="1" customFormat="1" spans="1:53">
      <c r="A142" s="6"/>
      <c r="B142" s="6"/>
      <c r="C142" s="9">
        <v>3</v>
      </c>
      <c r="D142" s="10">
        <v>11.7848387096774</v>
      </c>
      <c r="E142" s="12">
        <f t="shared" si="154"/>
        <v>6.50003448275862</v>
      </c>
      <c r="F142" s="9" t="s">
        <v>109</v>
      </c>
      <c r="G142" s="6">
        <v>4</v>
      </c>
      <c r="H142" s="11">
        <f t="shared" si="135"/>
        <v>11.7848387096774</v>
      </c>
      <c r="I142" s="11">
        <f t="shared" si="136"/>
        <v>284.934838709677</v>
      </c>
      <c r="J142" s="11">
        <f t="shared" si="137"/>
        <v>0.0761197591512028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1.08420195691053</v>
      </c>
      <c r="P142" s="11">
        <f t="shared" si="140"/>
        <v>0.0825291918312924</v>
      </c>
      <c r="Q142" s="15">
        <f t="shared" si="141"/>
        <v>0.021457589876136</v>
      </c>
      <c r="R142" s="11">
        <f t="shared" si="142"/>
        <v>0.074022</v>
      </c>
      <c r="S142" s="16">
        <f t="shared" si="143"/>
        <v>0.289881249846478</v>
      </c>
      <c r="T142" s="3">
        <v>0.01</v>
      </c>
      <c r="U142" s="17">
        <f t="shared" si="144"/>
        <v>0.00289881249846478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0.0128488124984648</v>
      </c>
      <c r="AU142" s="24">
        <f t="shared" si="148"/>
        <v>28.47</v>
      </c>
      <c r="AV142" s="1">
        <f t="shared" si="149"/>
        <v>0.26</v>
      </c>
      <c r="AW142" s="2">
        <f t="shared" si="150"/>
        <v>2.1</v>
      </c>
      <c r="AX142" s="1">
        <f t="shared" si="151"/>
        <v>1338.19038185723</v>
      </c>
      <c r="AZ142" s="2">
        <f t="shared" si="152"/>
        <v>0.3</v>
      </c>
      <c r="BA142" s="1">
        <f t="shared" si="153"/>
        <v>191.170054551033</v>
      </c>
    </row>
    <row r="143" s="1" customFormat="1" spans="1:53">
      <c r="A143" s="6"/>
      <c r="B143" s="6"/>
      <c r="C143" s="9">
        <v>4</v>
      </c>
      <c r="D143" s="10">
        <v>15.6113</v>
      </c>
      <c r="E143" s="12">
        <f t="shared" si="154"/>
        <v>11.7848387096774</v>
      </c>
      <c r="F143" s="9" t="s">
        <v>109</v>
      </c>
      <c r="G143" s="6">
        <v>5</v>
      </c>
      <c r="H143" s="11">
        <f t="shared" si="135"/>
        <v>15.6113</v>
      </c>
      <c r="I143" s="11">
        <f t="shared" si="136"/>
        <v>288.7613</v>
      </c>
      <c r="J143" s="11">
        <f t="shared" si="137"/>
        <v>0.11971703910879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0.951589126825277</v>
      </c>
      <c r="O143" s="11">
        <f t="shared" si="155"/>
        <v>0.334783638253962</v>
      </c>
      <c r="P143" s="11">
        <f t="shared" si="140"/>
        <v>0.0400793059138326</v>
      </c>
      <c r="Q143" s="15">
        <f t="shared" si="141"/>
        <v>0.0104206195375965</v>
      </c>
      <c r="R143" s="11">
        <f t="shared" si="142"/>
        <v>0.074022</v>
      </c>
      <c r="S143" s="16">
        <f t="shared" si="143"/>
        <v>0.140777330220698</v>
      </c>
      <c r="T143" s="3">
        <v>0.01</v>
      </c>
      <c r="U143" s="17">
        <f t="shared" si="144"/>
        <v>0.00140777330220698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0.011357773302207</v>
      </c>
      <c r="AU143" s="24">
        <f t="shared" si="148"/>
        <v>28.47</v>
      </c>
      <c r="AV143" s="1">
        <f t="shared" si="149"/>
        <v>0.26</v>
      </c>
      <c r="AW143" s="2">
        <f t="shared" si="150"/>
        <v>2.1</v>
      </c>
      <c r="AX143" s="1">
        <f t="shared" si="151"/>
        <v>1182.90020919398</v>
      </c>
      <c r="AZ143" s="2">
        <f t="shared" si="152"/>
        <v>0.3</v>
      </c>
      <c r="BA143" s="1">
        <f t="shared" si="153"/>
        <v>168.985744170569</v>
      </c>
    </row>
    <row r="144" s="1" customFormat="1" spans="1:53">
      <c r="A144" s="6"/>
      <c r="B144" s="6"/>
      <c r="C144" s="9">
        <v>5</v>
      </c>
      <c r="D144" s="10">
        <v>23.1606774193548</v>
      </c>
      <c r="E144" s="12">
        <f t="shared" si="154"/>
        <v>15.6113</v>
      </c>
      <c r="F144" s="9" t="s">
        <v>111</v>
      </c>
      <c r="G144" s="6">
        <v>6</v>
      </c>
      <c r="H144" s="11">
        <f t="shared" si="135"/>
        <v>23.1606774193548</v>
      </c>
      <c r="I144" s="11">
        <f t="shared" si="136"/>
        <v>296.310677419355</v>
      </c>
      <c r="J144" s="11">
        <f t="shared" si="137"/>
        <v>0.282654359303778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0.579404332340129</v>
      </c>
      <c r="P144" s="11">
        <f t="shared" si="140"/>
        <v>0.163771160335432</v>
      </c>
      <c r="Q144" s="15">
        <f t="shared" si="141"/>
        <v>0.0425805016872124</v>
      </c>
      <c r="R144" s="11">
        <f t="shared" si="142"/>
        <v>0.074022</v>
      </c>
      <c r="S144" s="16">
        <f t="shared" si="143"/>
        <v>0.575241167317992</v>
      </c>
      <c r="T144" s="3">
        <v>0.01</v>
      </c>
      <c r="U144" s="17">
        <f t="shared" si="144"/>
        <v>0.00575241167317992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0.0157024116731799</v>
      </c>
      <c r="AU144" s="24">
        <f t="shared" si="148"/>
        <v>28.47</v>
      </c>
      <c r="AV144" s="1">
        <f t="shared" si="149"/>
        <v>0.26</v>
      </c>
      <c r="AW144" s="2">
        <f t="shared" si="150"/>
        <v>2.1</v>
      </c>
      <c r="AX144" s="1">
        <f t="shared" si="151"/>
        <v>1635.38975103908</v>
      </c>
      <c r="AZ144" s="2">
        <f t="shared" si="152"/>
        <v>0.3</v>
      </c>
      <c r="BA144" s="1">
        <f t="shared" si="153"/>
        <v>233.627107291297</v>
      </c>
    </row>
    <row r="145" s="1" customFormat="1" spans="1:53">
      <c r="A145" s="6"/>
      <c r="B145" s="6"/>
      <c r="C145" s="9">
        <v>6</v>
      </c>
      <c r="D145" s="10">
        <v>25.6361666666667</v>
      </c>
      <c r="E145" s="12">
        <f t="shared" si="154"/>
        <v>23.1606774193548</v>
      </c>
      <c r="F145" s="9" t="s">
        <v>109</v>
      </c>
      <c r="G145" s="6">
        <v>7</v>
      </c>
      <c r="H145" s="11">
        <f t="shared" si="135"/>
        <v>25.6361666666667</v>
      </c>
      <c r="I145" s="11">
        <f t="shared" si="136"/>
        <v>298.786166666667</v>
      </c>
      <c r="J145" s="11">
        <f t="shared" si="137"/>
        <v>0.371101465061376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0.700333172004697</v>
      </c>
      <c r="P145" s="11">
        <f t="shared" si="140"/>
        <v>0.259894666162024</v>
      </c>
      <c r="Q145" s="15">
        <f t="shared" si="141"/>
        <v>0.0675726132021261</v>
      </c>
      <c r="R145" s="11">
        <f t="shared" si="142"/>
        <v>0.074022</v>
      </c>
      <c r="S145" s="16">
        <f t="shared" si="143"/>
        <v>0.912872027263869</v>
      </c>
      <c r="T145" s="3">
        <v>0.01</v>
      </c>
      <c r="U145" s="17">
        <f t="shared" si="144"/>
        <v>0.00912872027263869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0.0240287202726387</v>
      </c>
      <c r="AU145" s="24">
        <f t="shared" si="148"/>
        <v>28.47</v>
      </c>
      <c r="AV145" s="1">
        <f t="shared" si="149"/>
        <v>0.26</v>
      </c>
      <c r="AW145" s="2">
        <f t="shared" si="150"/>
        <v>2.1</v>
      </c>
      <c r="AX145" s="1">
        <f t="shared" si="151"/>
        <v>2502.56608235391</v>
      </c>
      <c r="AZ145" s="2">
        <f t="shared" si="152"/>
        <v>0.3</v>
      </c>
      <c r="BA145" s="1">
        <f t="shared" si="153"/>
        <v>357.509440336274</v>
      </c>
    </row>
    <row r="146" s="1" customFormat="1" spans="1:53">
      <c r="A146" s="6"/>
      <c r="B146" s="6"/>
      <c r="C146" s="9">
        <v>7</v>
      </c>
      <c r="D146" s="10">
        <v>25.1075483870968</v>
      </c>
      <c r="E146" s="12">
        <f t="shared" si="154"/>
        <v>25.6361666666667</v>
      </c>
      <c r="F146" s="9" t="s">
        <v>109</v>
      </c>
      <c r="G146" s="6">
        <v>8</v>
      </c>
      <c r="H146" s="11">
        <f t="shared" si="135"/>
        <v>25.1075483870968</v>
      </c>
      <c r="I146" s="11">
        <f t="shared" si="136"/>
        <v>298.257548387097</v>
      </c>
      <c r="J146" s="11">
        <f t="shared" si="137"/>
        <v>0.350274920000864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0.725138505842673</v>
      </c>
      <c r="P146" s="11">
        <f t="shared" si="140"/>
        <v>0.253997832123588</v>
      </c>
      <c r="Q146" s="15">
        <f t="shared" si="141"/>
        <v>0.0660394363521329</v>
      </c>
      <c r="R146" s="11">
        <f t="shared" si="142"/>
        <v>0.074022</v>
      </c>
      <c r="S146" s="16">
        <f t="shared" si="143"/>
        <v>0.892159578937788</v>
      </c>
      <c r="T146" s="3">
        <v>0.01</v>
      </c>
      <c r="U146" s="17">
        <f t="shared" si="144"/>
        <v>0.00892159578937788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0.0238215957893779</v>
      </c>
      <c r="AU146" s="24">
        <f t="shared" si="148"/>
        <v>28.47</v>
      </c>
      <c r="AV146" s="1">
        <f t="shared" si="149"/>
        <v>0.26</v>
      </c>
      <c r="AW146" s="2">
        <f t="shared" si="150"/>
        <v>2.1</v>
      </c>
      <c r="AX146" s="1">
        <f t="shared" si="151"/>
        <v>2480.99428407451</v>
      </c>
      <c r="AZ146" s="2">
        <f t="shared" si="152"/>
        <v>0.3</v>
      </c>
      <c r="BA146" s="1">
        <f t="shared" si="153"/>
        <v>354.427754867787</v>
      </c>
    </row>
    <row r="147" s="1" customFormat="1" spans="1:53">
      <c r="A147" s="6"/>
      <c r="B147" s="6"/>
      <c r="C147" s="9">
        <v>8</v>
      </c>
      <c r="D147" s="10">
        <v>27.0160967741935</v>
      </c>
      <c r="E147" s="12">
        <f t="shared" si="154"/>
        <v>25.1075483870968</v>
      </c>
      <c r="F147" s="9" t="s">
        <v>109</v>
      </c>
      <c r="G147" s="6">
        <v>9</v>
      </c>
      <c r="H147" s="11">
        <f t="shared" si="135"/>
        <v>27.0160967741935</v>
      </c>
      <c r="I147" s="11">
        <f t="shared" si="136"/>
        <v>300.166096774193</v>
      </c>
      <c r="J147" s="11">
        <f t="shared" si="137"/>
        <v>0.431077953403708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0.755840673719085</v>
      </c>
      <c r="P147" s="11">
        <f t="shared" si="140"/>
        <v>0.325826250726103</v>
      </c>
      <c r="Q147" s="15">
        <f t="shared" si="141"/>
        <v>0.0847148251887867</v>
      </c>
      <c r="R147" s="11">
        <f t="shared" si="142"/>
        <v>0.074022</v>
      </c>
      <c r="S147" s="16">
        <f t="shared" si="143"/>
        <v>1.14445469169688</v>
      </c>
      <c r="T147" s="3">
        <v>0.01</v>
      </c>
      <c r="U147" s="17">
        <f t="shared" si="144"/>
        <v>0.0114445469169688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0.0213945469169688</v>
      </c>
      <c r="AU147" s="24">
        <f t="shared" si="148"/>
        <v>28.47</v>
      </c>
      <c r="AV147" s="1">
        <f t="shared" si="149"/>
        <v>0.26</v>
      </c>
      <c r="AW147" s="2">
        <f t="shared" si="150"/>
        <v>2.1</v>
      </c>
      <c r="AX147" s="1">
        <f t="shared" si="151"/>
        <v>2228.21968270623</v>
      </c>
      <c r="AZ147" s="2">
        <f t="shared" si="152"/>
        <v>0.3</v>
      </c>
      <c r="BA147" s="1">
        <f t="shared" si="153"/>
        <v>318.317097529461</v>
      </c>
    </row>
    <row r="148" s="1" customFormat="1" spans="1:53">
      <c r="A148" s="6"/>
      <c r="B148" s="6"/>
      <c r="C148" s="9">
        <v>9</v>
      </c>
      <c r="D148" s="10">
        <v>22.7196</v>
      </c>
      <c r="E148" s="12">
        <f t="shared" si="154"/>
        <v>27.0160967741935</v>
      </c>
      <c r="F148" s="9" t="s">
        <v>109</v>
      </c>
      <c r="G148" s="6">
        <v>10</v>
      </c>
      <c r="H148" s="11">
        <f t="shared" si="135"/>
        <v>22.7196</v>
      </c>
      <c r="I148" s="11">
        <f t="shared" si="136"/>
        <v>295.8696</v>
      </c>
      <c r="J148" s="11">
        <f t="shared" si="137"/>
        <v>0.269141582228274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0.714714422992982</v>
      </c>
      <c r="P148" s="11">
        <f t="shared" si="140"/>
        <v>0.192359370645699</v>
      </c>
      <c r="Q148" s="15">
        <f t="shared" si="141"/>
        <v>0.0500134363678818</v>
      </c>
      <c r="R148" s="11">
        <f t="shared" si="142"/>
        <v>0.074022</v>
      </c>
      <c r="S148" s="16">
        <f t="shared" si="143"/>
        <v>0.675656377399717</v>
      </c>
      <c r="T148" s="3">
        <v>0.01</v>
      </c>
      <c r="U148" s="17">
        <f t="shared" si="144"/>
        <v>0.00675656377399717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0.0167065637739972</v>
      </c>
      <c r="AU148" s="24">
        <f t="shared" si="148"/>
        <v>28.47</v>
      </c>
      <c r="AV148" s="1">
        <f t="shared" si="149"/>
        <v>0.26</v>
      </c>
      <c r="AW148" s="2">
        <f t="shared" si="150"/>
        <v>2.1</v>
      </c>
      <c r="AX148" s="1">
        <f t="shared" si="151"/>
        <v>1739.9711419961</v>
      </c>
      <c r="AZ148" s="2">
        <f t="shared" si="152"/>
        <v>0.3</v>
      </c>
      <c r="BA148" s="1">
        <f t="shared" si="153"/>
        <v>248.567305999442</v>
      </c>
    </row>
    <row r="149" s="1" customFormat="1" spans="1:53">
      <c r="A149" s="6"/>
      <c r="B149" s="6"/>
      <c r="C149" s="9">
        <v>10</v>
      </c>
      <c r="D149" s="10">
        <v>14.8125483870968</v>
      </c>
      <c r="E149" s="12">
        <f t="shared" si="154"/>
        <v>22.7196</v>
      </c>
      <c r="F149" s="9" t="s">
        <v>109</v>
      </c>
      <c r="G149" s="6">
        <v>11</v>
      </c>
      <c r="H149" s="11">
        <f t="shared" si="135"/>
        <v>14.8125483870968</v>
      </c>
      <c r="I149" s="11">
        <f t="shared" si="136"/>
        <v>287.962548387097</v>
      </c>
      <c r="J149" s="11">
        <f t="shared" si="137"/>
        <v>0.109027550834465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0.496237299729919</v>
      </c>
      <c r="O149" s="11">
        <f t="shared" si="155"/>
        <v>0.310817752617364</v>
      </c>
      <c r="P149" s="11">
        <f t="shared" si="140"/>
        <v>0.0338876983237438</v>
      </c>
      <c r="Q149" s="15">
        <f t="shared" si="141"/>
        <v>0.0088108015641734</v>
      </c>
      <c r="R149" s="11">
        <f t="shared" si="142"/>
        <v>0.074022</v>
      </c>
      <c r="S149" s="16">
        <f t="shared" si="143"/>
        <v>0.119029498854035</v>
      </c>
      <c r="T149" s="3">
        <v>0.01</v>
      </c>
      <c r="U149" s="17">
        <f t="shared" si="144"/>
        <v>0.00119029498854035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0.00668029498854035</v>
      </c>
      <c r="AU149" s="24">
        <f t="shared" si="148"/>
        <v>28.47</v>
      </c>
      <c r="AV149" s="1">
        <f t="shared" si="149"/>
        <v>0.26</v>
      </c>
      <c r="AW149" s="2">
        <f t="shared" si="150"/>
        <v>2.1</v>
      </c>
      <c r="AX149" s="1">
        <f t="shared" si="151"/>
        <v>695.74573546792</v>
      </c>
      <c r="AZ149" s="2">
        <f t="shared" si="152"/>
        <v>0.3</v>
      </c>
      <c r="BA149" s="1">
        <f t="shared" si="153"/>
        <v>99.3922479239885</v>
      </c>
    </row>
    <row r="150" s="1" customFormat="1" spans="1:54">
      <c r="A150" s="6"/>
      <c r="B150" s="6"/>
      <c r="C150" s="9">
        <v>11</v>
      </c>
      <c r="D150" s="10">
        <v>10.0304333333333</v>
      </c>
      <c r="E150" s="12">
        <f t="shared" si="154"/>
        <v>14.8125483870968</v>
      </c>
      <c r="F150" s="9" t="s">
        <v>111</v>
      </c>
      <c r="G150" s="6">
        <v>12</v>
      </c>
      <c r="H150" s="11">
        <f t="shared" si="135"/>
        <v>10.0304333333333</v>
      </c>
      <c r="I150" s="11">
        <f t="shared" si="136"/>
        <v>283.180433333333</v>
      </c>
      <c r="J150" s="11">
        <f t="shared" si="137"/>
        <v>0.0615961919256439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0.56163005429362</v>
      </c>
      <c r="P150" s="11">
        <f t="shared" si="140"/>
        <v>0.0345942726154797</v>
      </c>
      <c r="Q150" s="15">
        <f t="shared" si="141"/>
        <v>0.00899451088002471</v>
      </c>
      <c r="R150" s="11">
        <f t="shared" si="142"/>
        <v>0.074022</v>
      </c>
      <c r="S150" s="16">
        <f t="shared" si="143"/>
        <v>0.121511319337828</v>
      </c>
      <c r="T150" s="3">
        <v>0.01</v>
      </c>
      <c r="U150" s="17">
        <f t="shared" si="144"/>
        <v>0.00121511319337828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0.00670511319337828</v>
      </c>
      <c r="AU150" s="24">
        <f t="shared" si="148"/>
        <v>28.47</v>
      </c>
      <c r="AV150" s="1">
        <f t="shared" si="149"/>
        <v>0.26</v>
      </c>
      <c r="AW150" s="2">
        <f t="shared" si="150"/>
        <v>2.1</v>
      </c>
      <c r="AX150" s="1">
        <f t="shared" si="151"/>
        <v>698.330525541948</v>
      </c>
      <c r="AY150" s="1">
        <f>SUM(AX139:AX150)</f>
        <v>16417.3716278408</v>
      </c>
      <c r="AZ150" s="2">
        <f t="shared" si="152"/>
        <v>0.3</v>
      </c>
      <c r="BA150" s="1">
        <f t="shared" si="153"/>
        <v>99.7615036488497</v>
      </c>
      <c r="BB150" s="1">
        <f>SUM(BA139:BA150)</f>
        <v>2345.33880397726</v>
      </c>
    </row>
    <row r="151" s="1" customFormat="1" spans="1:46">
      <c r="A151" s="6"/>
      <c r="B151" s="6"/>
      <c r="C151" s="9">
        <v>12</v>
      </c>
      <c r="D151" s="10">
        <v>2.23790322580645</v>
      </c>
      <c r="E151" s="12">
        <f t="shared" si="154"/>
        <v>10.0304333333333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6" workbookViewId="0">
      <pane xSplit="4" topLeftCell="E1" activePane="topRight" state="frozen"/>
      <selection/>
      <selection pane="topRight" activeCell="D30" sqref="D3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243.5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104.6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961.1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3951.04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105345554.355775</v>
      </c>
      <c r="J16" s="7" t="s">
        <v>35</v>
      </c>
      <c r="K16" s="7">
        <f>I16/(10000*1000)</f>
        <v>10.5345554355775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66252857.8082192</v>
      </c>
      <c r="J17" s="7" t="s">
        <v>35</v>
      </c>
      <c r="K17" s="7">
        <f>I17/(10000*1000)</f>
        <v>6.62528578082192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6.16</v>
      </c>
      <c r="E29" s="9"/>
      <c r="F29" s="9"/>
      <c r="G29" s="6">
        <v>1</v>
      </c>
      <c r="H29" s="11">
        <f t="shared" ref="H29:H40" si="0">E30</f>
        <v>6.16</v>
      </c>
      <c r="I29" s="11">
        <f t="shared" ref="I29:I40" si="1">H29+273.15</f>
        <v>279.31</v>
      </c>
      <c r="J29" s="11">
        <f t="shared" ref="J29:J40" si="2">EXP(($C$18*(I29-$C$16))/($C$19*I29*$C$16))</f>
        <v>0.0382499000024059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0.0379977694115567</v>
      </c>
      <c r="Q29" s="15">
        <f t="shared" ref="Q29:Q40" si="6">P29*$B$31</f>
        <v>0.00493971002350237</v>
      </c>
      <c r="R29" s="11">
        <f t="shared" ref="R29:R40" si="7">L29*$B$31</f>
        <v>0.129143083333333</v>
      </c>
      <c r="S29" s="16">
        <f t="shared" ref="S29:S40" si="8">Q29/R29</f>
        <v>0.038249900002406</v>
      </c>
      <c r="T29" s="3">
        <v>0.01</v>
      </c>
      <c r="U29" s="17">
        <f t="shared" ref="U29:U40" si="9">S29*T29</f>
        <v>0.00038249900002406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0.0222824990000241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0.383333333333333</v>
      </c>
      <c r="AU29" s="1">
        <f t="shared" ref="AU29:AU40" si="17">AT29*10000*AS29*0.67*AR29*AQ29</f>
        <v>739.071465581195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3.8581935483871</v>
      </c>
      <c r="E30" s="12">
        <f t="shared" ref="E30:E41" si="18">D29</f>
        <v>6.16</v>
      </c>
      <c r="F30" s="9" t="s">
        <v>109</v>
      </c>
      <c r="G30" s="6">
        <v>2</v>
      </c>
      <c r="H30" s="11">
        <f t="shared" si="0"/>
        <v>3.8581935483871</v>
      </c>
      <c r="I30" s="11">
        <f t="shared" si="1"/>
        <v>277.008193548387</v>
      </c>
      <c r="J30" s="11">
        <f t="shared" si="2"/>
        <v>0.0286304159216596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1.94881889725511</v>
      </c>
      <c r="P30" s="11">
        <f t="shared" si="5"/>
        <v>0.0557954955844038</v>
      </c>
      <c r="Q30" s="15">
        <f t="shared" si="6"/>
        <v>0.0072534144259725</v>
      </c>
      <c r="R30" s="11">
        <f t="shared" si="7"/>
        <v>0.129143083333333</v>
      </c>
      <c r="S30" s="16">
        <f t="shared" si="8"/>
        <v>0.0561657212972886</v>
      </c>
      <c r="T30" s="3">
        <v>0.01</v>
      </c>
      <c r="U30" s="17">
        <f t="shared" si="9"/>
        <v>0.000561657212972886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0.0224616572129729</v>
      </c>
      <c r="AR30" s="24">
        <f t="shared" si="15"/>
        <v>99.3408333333333</v>
      </c>
      <c r="AS30" s="1">
        <f t="shared" si="16"/>
        <v>0.13</v>
      </c>
      <c r="AT30" s="2">
        <f>$E$4/12</f>
        <v>0.383333333333333</v>
      </c>
      <c r="AU30" s="1">
        <f t="shared" si="17"/>
        <v>745.013829721539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7.90658620689655</v>
      </c>
      <c r="E31" s="12">
        <f t="shared" si="18"/>
        <v>3.8581935483871</v>
      </c>
      <c r="F31" s="9" t="s">
        <v>109</v>
      </c>
      <c r="G31" s="6">
        <v>3</v>
      </c>
      <c r="H31" s="11">
        <f t="shared" si="0"/>
        <v>7.90658620689655</v>
      </c>
      <c r="I31" s="11">
        <f t="shared" si="1"/>
        <v>281.056586206897</v>
      </c>
      <c r="J31" s="11">
        <f t="shared" si="2"/>
        <v>0.0475021231220081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2.88643173500404</v>
      </c>
      <c r="P31" s="11">
        <f t="shared" si="5"/>
        <v>0.137111635659433</v>
      </c>
      <c r="Q31" s="15">
        <f t="shared" si="6"/>
        <v>0.0178245126357263</v>
      </c>
      <c r="R31" s="11">
        <f t="shared" si="7"/>
        <v>0.129143083333333</v>
      </c>
      <c r="S31" s="16">
        <f t="shared" si="8"/>
        <v>0.138021426898406</v>
      </c>
      <c r="T31" s="3">
        <v>0.01</v>
      </c>
      <c r="U31" s="17">
        <f t="shared" si="9"/>
        <v>0.00138021426898406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0.0232802142689841</v>
      </c>
      <c r="AR31" s="24">
        <f t="shared" si="15"/>
        <v>99.3408333333333</v>
      </c>
      <c r="AS31" s="1">
        <f t="shared" si="16"/>
        <v>0.13</v>
      </c>
      <c r="AT31" s="2">
        <f>$E$4/12</f>
        <v>0.383333333333333</v>
      </c>
      <c r="AU31" s="1">
        <f t="shared" si="17"/>
        <v>772.16393362359</v>
      </c>
    </row>
    <row r="32" s="1" customFormat="1" spans="1:47">
      <c r="A32" s="6"/>
      <c r="B32" s="6"/>
      <c r="C32" s="9">
        <v>3</v>
      </c>
      <c r="D32" s="10">
        <v>11.9504516129032</v>
      </c>
      <c r="E32" s="12">
        <f t="shared" si="18"/>
        <v>7.90658620689655</v>
      </c>
      <c r="F32" s="9" t="s">
        <v>109</v>
      </c>
      <c r="G32" s="6">
        <v>4</v>
      </c>
      <c r="H32" s="11">
        <f t="shared" si="0"/>
        <v>11.9504516129032</v>
      </c>
      <c r="I32" s="11">
        <f t="shared" si="1"/>
        <v>285.100451612903</v>
      </c>
      <c r="J32" s="11">
        <f t="shared" si="2"/>
        <v>0.0776458537110561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3.74272843267794</v>
      </c>
      <c r="P32" s="11">
        <f t="shared" si="5"/>
        <v>0.290607344363921</v>
      </c>
      <c r="Q32" s="15">
        <f t="shared" si="6"/>
        <v>0.0377789547673098</v>
      </c>
      <c r="R32" s="11">
        <f t="shared" si="7"/>
        <v>0.129143083333333</v>
      </c>
      <c r="S32" s="16">
        <f t="shared" si="8"/>
        <v>0.292535641802806</v>
      </c>
      <c r="T32" s="3">
        <v>0.01</v>
      </c>
      <c r="U32" s="17">
        <f t="shared" si="9"/>
        <v>0.00292535641802806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0.0323753564180281</v>
      </c>
      <c r="AR32" s="24">
        <f t="shared" si="15"/>
        <v>99.3408333333333</v>
      </c>
      <c r="AS32" s="1">
        <f t="shared" si="16"/>
        <v>0.13</v>
      </c>
      <c r="AT32" s="2">
        <f>$E$4/12</f>
        <v>0.383333333333333</v>
      </c>
      <c r="AU32" s="1">
        <f t="shared" si="17"/>
        <v>1073.83386919751</v>
      </c>
    </row>
    <row r="33" s="1" customFormat="1" spans="1:47">
      <c r="A33" s="6"/>
      <c r="B33" s="6"/>
      <c r="C33" s="9">
        <v>4</v>
      </c>
      <c r="D33" s="10">
        <v>15.4331</v>
      </c>
      <c r="E33" s="12">
        <f t="shared" si="18"/>
        <v>11.9504516129032</v>
      </c>
      <c r="F33" s="9" t="s">
        <v>109</v>
      </c>
      <c r="G33" s="6">
        <v>5</v>
      </c>
      <c r="H33" s="11">
        <f t="shared" si="0"/>
        <v>15.4331</v>
      </c>
      <c r="I33" s="11">
        <f t="shared" si="1"/>
        <v>288.5831</v>
      </c>
      <c r="J33" s="11">
        <f t="shared" si="2"/>
        <v>0.117250113540557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3.27951503389832</v>
      </c>
      <c r="O33" s="11">
        <f t="shared" si="19"/>
        <v>1.16601438774903</v>
      </c>
      <c r="P33" s="11">
        <f t="shared" si="5"/>
        <v>0.136715319353498</v>
      </c>
      <c r="Q33" s="15">
        <f t="shared" si="6"/>
        <v>0.0177729915159547</v>
      </c>
      <c r="R33" s="11">
        <f t="shared" si="7"/>
        <v>0.129143083333333</v>
      </c>
      <c r="S33" s="16">
        <f t="shared" si="8"/>
        <v>0.137622480873254</v>
      </c>
      <c r="T33" s="3">
        <v>0.01</v>
      </c>
      <c r="U33" s="17">
        <f t="shared" si="9"/>
        <v>0.00137622480873254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0.0308262248087325</v>
      </c>
      <c r="AR33" s="24">
        <f t="shared" si="15"/>
        <v>99.3408333333333</v>
      </c>
      <c r="AS33" s="1">
        <f t="shared" si="16"/>
        <v>0.13</v>
      </c>
      <c r="AT33" s="2">
        <f>$E$4/12</f>
        <v>0.383333333333333</v>
      </c>
      <c r="AU33" s="1">
        <f t="shared" si="17"/>
        <v>1022.45188691362</v>
      </c>
    </row>
    <row r="34" s="1" customFormat="1" spans="1:47">
      <c r="A34" s="6"/>
      <c r="B34" s="6"/>
      <c r="C34" s="9">
        <v>5</v>
      </c>
      <c r="D34" s="10">
        <v>21.7561612903226</v>
      </c>
      <c r="E34" s="12">
        <f t="shared" si="18"/>
        <v>15.4331</v>
      </c>
      <c r="F34" s="9" t="s">
        <v>111</v>
      </c>
      <c r="G34" s="6">
        <v>6</v>
      </c>
      <c r="H34" s="11">
        <f t="shared" si="0"/>
        <v>21.7561612903226</v>
      </c>
      <c r="I34" s="11">
        <f t="shared" si="1"/>
        <v>294.906161290323</v>
      </c>
      <c r="J34" s="11">
        <f t="shared" si="2"/>
        <v>0.241706912026661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2.02270740172887</v>
      </c>
      <c r="P34" s="11">
        <f t="shared" si="5"/>
        <v>0.488902360005356</v>
      </c>
      <c r="Q34" s="15">
        <f t="shared" si="6"/>
        <v>0.0635573068006963</v>
      </c>
      <c r="R34" s="11">
        <f t="shared" si="7"/>
        <v>0.129143083333333</v>
      </c>
      <c r="S34" s="16">
        <f t="shared" si="8"/>
        <v>0.49214642519141</v>
      </c>
      <c r="T34" s="3">
        <v>0.01</v>
      </c>
      <c r="U34" s="17">
        <f t="shared" si="9"/>
        <v>0.0049214642519141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0.0343714642519141</v>
      </c>
      <c r="AR34" s="24">
        <f t="shared" si="15"/>
        <v>99.3408333333333</v>
      </c>
      <c r="AS34" s="1">
        <f t="shared" si="16"/>
        <v>0.13</v>
      </c>
      <c r="AT34" s="2">
        <f>$E$4/12</f>
        <v>0.383333333333333</v>
      </c>
      <c r="AU34" s="1">
        <f t="shared" si="17"/>
        <v>1140.04127000326</v>
      </c>
    </row>
    <row r="35" s="1" customFormat="1" spans="1:47">
      <c r="A35" s="6"/>
      <c r="B35" s="6"/>
      <c r="C35" s="9">
        <v>6</v>
      </c>
      <c r="D35" s="10">
        <v>24.4781</v>
      </c>
      <c r="E35" s="12">
        <f t="shared" si="18"/>
        <v>21.7561612903226</v>
      </c>
      <c r="F35" s="9" t="s">
        <v>109</v>
      </c>
      <c r="G35" s="6">
        <v>7</v>
      </c>
      <c r="H35" s="11">
        <f t="shared" si="0"/>
        <v>24.4781</v>
      </c>
      <c r="I35" s="11">
        <f t="shared" si="1"/>
        <v>297.6281</v>
      </c>
      <c r="J35" s="11">
        <f t="shared" si="2"/>
        <v>0.326907345898208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2.52721337505685</v>
      </c>
      <c r="P35" s="11">
        <f t="shared" si="5"/>
        <v>0.826164616958286</v>
      </c>
      <c r="Q35" s="15">
        <f t="shared" si="6"/>
        <v>0.107401400204577</v>
      </c>
      <c r="R35" s="11">
        <f t="shared" si="7"/>
        <v>0.129143083333333</v>
      </c>
      <c r="S35" s="16">
        <f t="shared" si="8"/>
        <v>0.831646553825589</v>
      </c>
      <c r="T35" s="3">
        <v>0.01</v>
      </c>
      <c r="U35" s="17">
        <f t="shared" si="9"/>
        <v>0.00831646553825589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0.0432164655382559</v>
      </c>
      <c r="AR35" s="24">
        <f t="shared" si="15"/>
        <v>99.3408333333333</v>
      </c>
      <c r="AS35" s="1">
        <f t="shared" si="16"/>
        <v>0.13</v>
      </c>
      <c r="AT35" s="2">
        <f>$E$4/12</f>
        <v>0.383333333333333</v>
      </c>
      <c r="AU35" s="1">
        <f t="shared" si="17"/>
        <v>1433.4144712657</v>
      </c>
    </row>
    <row r="36" s="1" customFormat="1" spans="1:47">
      <c r="A36" s="6"/>
      <c r="B36" s="6"/>
      <c r="C36" s="9">
        <v>7</v>
      </c>
      <c r="D36" s="10">
        <v>24.5437419354839</v>
      </c>
      <c r="E36" s="12">
        <f t="shared" si="18"/>
        <v>24.4781</v>
      </c>
      <c r="F36" s="9" t="s">
        <v>109</v>
      </c>
      <c r="G36" s="6">
        <v>8</v>
      </c>
      <c r="H36" s="11">
        <f t="shared" si="0"/>
        <v>24.5437419354839</v>
      </c>
      <c r="I36" s="11">
        <f t="shared" si="1"/>
        <v>297.693741935484</v>
      </c>
      <c r="J36" s="11">
        <f t="shared" si="2"/>
        <v>0.329274058620659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2.69445709143189</v>
      </c>
      <c r="P36" s="11">
        <f t="shared" si="5"/>
        <v>0.887214822274995</v>
      </c>
      <c r="Q36" s="15">
        <f t="shared" si="6"/>
        <v>0.115337926895749</v>
      </c>
      <c r="R36" s="11">
        <f t="shared" si="7"/>
        <v>0.129143083333333</v>
      </c>
      <c r="S36" s="16">
        <f t="shared" si="8"/>
        <v>0.89310185198265</v>
      </c>
      <c r="T36" s="3">
        <v>0.01</v>
      </c>
      <c r="U36" s="17">
        <f t="shared" si="9"/>
        <v>0.0089310185198265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0.0438310185198265</v>
      </c>
      <c r="AR36" s="24">
        <f t="shared" si="15"/>
        <v>99.3408333333333</v>
      </c>
      <c r="AS36" s="1">
        <f t="shared" si="16"/>
        <v>0.13</v>
      </c>
      <c r="AT36" s="2">
        <f>$E$4/12</f>
        <v>0.383333333333333</v>
      </c>
      <c r="AU36" s="1">
        <f t="shared" si="17"/>
        <v>1453.79811731753</v>
      </c>
    </row>
    <row r="37" s="1" customFormat="1" spans="1:47">
      <c r="A37" s="6"/>
      <c r="B37" s="6"/>
      <c r="C37" s="9">
        <v>8</v>
      </c>
      <c r="D37" s="10">
        <v>27.4836129032258</v>
      </c>
      <c r="E37" s="12">
        <f t="shared" si="18"/>
        <v>24.5437419354839</v>
      </c>
      <c r="F37" s="9" t="s">
        <v>109</v>
      </c>
      <c r="G37" s="6">
        <v>9</v>
      </c>
      <c r="H37" s="11">
        <f t="shared" si="0"/>
        <v>27.4836129032258</v>
      </c>
      <c r="I37" s="11">
        <f t="shared" si="1"/>
        <v>300.633612903226</v>
      </c>
      <c r="J37" s="11">
        <f t="shared" si="2"/>
        <v>0.453381242570485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2.80065060249023</v>
      </c>
      <c r="P37" s="11">
        <f t="shared" si="5"/>
        <v>1.2697624501628</v>
      </c>
      <c r="Q37" s="15">
        <f t="shared" si="6"/>
        <v>0.165069118521164</v>
      </c>
      <c r="R37" s="11">
        <f t="shared" si="7"/>
        <v>0.129143083333333</v>
      </c>
      <c r="S37" s="16">
        <f t="shared" si="8"/>
        <v>1.27818783833046</v>
      </c>
      <c r="T37" s="3">
        <v>0.01</v>
      </c>
      <c r="U37" s="17">
        <f t="shared" si="9"/>
        <v>0.0127818783833046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0.0422318783833046</v>
      </c>
      <c r="AR37" s="24">
        <f t="shared" si="15"/>
        <v>99.3408333333333</v>
      </c>
      <c r="AS37" s="1">
        <f t="shared" si="16"/>
        <v>0.13</v>
      </c>
      <c r="AT37" s="2">
        <f>$E$4/12</f>
        <v>0.383333333333333</v>
      </c>
      <c r="AU37" s="1">
        <f t="shared" si="17"/>
        <v>1400.75743977199</v>
      </c>
    </row>
    <row r="38" s="1" customFormat="1" spans="1:47">
      <c r="A38" s="6"/>
      <c r="B38" s="6"/>
      <c r="C38" s="9">
        <v>9</v>
      </c>
      <c r="D38" s="10">
        <v>21.2459666666667</v>
      </c>
      <c r="E38" s="12">
        <f t="shared" si="18"/>
        <v>27.4836129032258</v>
      </c>
      <c r="F38" s="9" t="s">
        <v>109</v>
      </c>
      <c r="G38" s="6">
        <v>10</v>
      </c>
      <c r="H38" s="11">
        <f t="shared" si="0"/>
        <v>21.2459666666667</v>
      </c>
      <c r="I38" s="11">
        <f t="shared" si="1"/>
        <v>294.395966666667</v>
      </c>
      <c r="J38" s="11">
        <f t="shared" si="2"/>
        <v>0.228265050143144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2.52429648566077</v>
      </c>
      <c r="P38" s="11">
        <f t="shared" si="5"/>
        <v>0.576208663875518</v>
      </c>
      <c r="Q38" s="15">
        <f t="shared" si="6"/>
        <v>0.0749071263038173</v>
      </c>
      <c r="R38" s="11">
        <f t="shared" si="7"/>
        <v>0.129143083333333</v>
      </c>
      <c r="S38" s="16">
        <f t="shared" si="8"/>
        <v>0.580032041750726</v>
      </c>
      <c r="T38" s="3">
        <v>0.01</v>
      </c>
      <c r="U38" s="17">
        <f t="shared" si="9"/>
        <v>0.00580032041750726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0.0352503204175073</v>
      </c>
      <c r="AR38" s="24">
        <f t="shared" si="15"/>
        <v>99.3408333333333</v>
      </c>
      <c r="AS38" s="1">
        <f t="shared" si="16"/>
        <v>0.13</v>
      </c>
      <c r="AT38" s="2">
        <f>$E$4/12</f>
        <v>0.383333333333333</v>
      </c>
      <c r="AU38" s="1">
        <f t="shared" si="17"/>
        <v>1169.19138976044</v>
      </c>
    </row>
    <row r="39" s="1" customFormat="1" spans="1:47">
      <c r="A39" s="6"/>
      <c r="B39" s="6"/>
      <c r="C39" s="9">
        <v>10</v>
      </c>
      <c r="D39" s="10">
        <v>15.1848387096774</v>
      </c>
      <c r="E39" s="12">
        <f t="shared" si="18"/>
        <v>21.2459666666667</v>
      </c>
      <c r="F39" s="9" t="s">
        <v>109</v>
      </c>
      <c r="G39" s="6">
        <v>11</v>
      </c>
      <c r="H39" s="11">
        <f t="shared" si="0"/>
        <v>15.1848387096774</v>
      </c>
      <c r="I39" s="11">
        <f t="shared" si="1"/>
        <v>288.334838709677</v>
      </c>
      <c r="J39" s="11">
        <f t="shared" si="2"/>
        <v>0.113892915042278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1.85068343069599</v>
      </c>
      <c r="O39" s="11">
        <f t="shared" si="19"/>
        <v>1.0908127244226</v>
      </c>
      <c r="P39" s="11">
        <f t="shared" si="5"/>
        <v>0.124235840949699</v>
      </c>
      <c r="Q39" s="15">
        <f t="shared" si="6"/>
        <v>0.0161506593234608</v>
      </c>
      <c r="R39" s="11">
        <f t="shared" si="7"/>
        <v>0.129143083333333</v>
      </c>
      <c r="S39" s="16">
        <f t="shared" si="8"/>
        <v>0.125060196075496</v>
      </c>
      <c r="T39" s="3">
        <v>0.01</v>
      </c>
      <c r="U39" s="17">
        <f t="shared" si="9"/>
        <v>0.00125060196075496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0.023150601960755</v>
      </c>
      <c r="AR39" s="24">
        <f t="shared" si="15"/>
        <v>99.3408333333333</v>
      </c>
      <c r="AS39" s="1">
        <f t="shared" si="16"/>
        <v>0.13</v>
      </c>
      <c r="AT39" s="2">
        <f>$E$4/12</f>
        <v>0.383333333333333</v>
      </c>
      <c r="AU39" s="1">
        <f t="shared" si="17"/>
        <v>767.864920366588</v>
      </c>
    </row>
    <row r="40" s="1" customFormat="1" spans="1:48">
      <c r="A40" s="6"/>
      <c r="B40" s="6"/>
      <c r="C40" s="9">
        <v>11</v>
      </c>
      <c r="D40" s="10">
        <v>11.2056</v>
      </c>
      <c r="E40" s="12">
        <f t="shared" si="18"/>
        <v>15.1848387096774</v>
      </c>
      <c r="F40" s="9" t="s">
        <v>111</v>
      </c>
      <c r="G40" s="6">
        <v>12</v>
      </c>
      <c r="H40" s="11">
        <f t="shared" si="0"/>
        <v>11.2056</v>
      </c>
      <c r="I40" s="11">
        <f t="shared" si="1"/>
        <v>284.3556</v>
      </c>
      <c r="J40" s="11">
        <f t="shared" si="2"/>
        <v>0.0710013421818809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1.95998521680623</v>
      </c>
      <c r="P40" s="11">
        <f t="shared" si="5"/>
        <v>0.139161581049887</v>
      </c>
      <c r="Q40" s="15">
        <f t="shared" si="6"/>
        <v>0.0180910055364853</v>
      </c>
      <c r="R40" s="11">
        <f t="shared" si="7"/>
        <v>0.129143083333333</v>
      </c>
      <c r="S40" s="16">
        <f t="shared" si="8"/>
        <v>0.140084974506845</v>
      </c>
      <c r="T40" s="3">
        <v>0.01</v>
      </c>
      <c r="U40" s="17">
        <f t="shared" si="9"/>
        <v>0.00140084974506845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0.0233008497450684</v>
      </c>
      <c r="AR40" s="24">
        <f t="shared" si="15"/>
        <v>99.3408333333333</v>
      </c>
      <c r="AS40" s="1">
        <f t="shared" si="16"/>
        <v>0.13</v>
      </c>
      <c r="AT40" s="2">
        <f>$E$4/12</f>
        <v>0.383333333333333</v>
      </c>
      <c r="AU40" s="1">
        <f t="shared" si="17"/>
        <v>772.848376223706</v>
      </c>
      <c r="AV40" s="1">
        <f>SUM(AU29:AU40)</f>
        <v>12490.4509697467</v>
      </c>
    </row>
    <row r="41" s="1" customFormat="1" spans="1:46">
      <c r="A41" s="6"/>
      <c r="B41" s="6"/>
      <c r="C41" s="9">
        <v>12</v>
      </c>
      <c r="D41" s="10">
        <v>4.05912903225806</v>
      </c>
      <c r="E41" s="12">
        <f t="shared" si="18"/>
        <v>11.2056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29">
        <v>3.91</v>
      </c>
      <c r="E44" s="9"/>
      <c r="F44" s="9"/>
      <c r="G44" s="6">
        <v>1</v>
      </c>
      <c r="H44" s="11">
        <f t="shared" ref="H44:H55" si="20">E45</f>
        <v>3.91</v>
      </c>
      <c r="I44" s="11">
        <f t="shared" ref="I44:I55" si="21">H44+273.15</f>
        <v>277.06</v>
      </c>
      <c r="J44" s="11">
        <f t="shared" ref="J44:J55" si="22">EXP(($C$18*(I44-$C$16))/($C$19*I44*$C$16))</f>
        <v>0.0288192101938779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0.025685673453489</v>
      </c>
      <c r="Q44" s="15">
        <f t="shared" ref="Q44:Q55" si="26">P44*$B$46</f>
        <v>0.00333913754895357</v>
      </c>
      <c r="R44" s="11">
        <f t="shared" ref="R44:R55" si="27">L44*$B$46</f>
        <v>0.115864991666667</v>
      </c>
      <c r="S44" s="16">
        <f t="shared" ref="S44:S55" si="28">Q44/R44</f>
        <v>0.0288192101938778</v>
      </c>
      <c r="T44" s="3">
        <v>0.01</v>
      </c>
      <c r="U44" s="17">
        <f t="shared" ref="U44:U55" si="29">S44*T44</f>
        <v>0.000288192101938778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0.0193881921019388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20.2916666666667</v>
      </c>
      <c r="AU44" s="1">
        <f t="shared" ref="AU44:AU55" si="37">AT44*10000*AS44*0.67*AR44*AQ44</f>
        <v>30540.9168837079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3.8581935483871</v>
      </c>
      <c r="E45" s="12">
        <f t="shared" ref="E45:E56" si="38">D44</f>
        <v>3.91</v>
      </c>
      <c r="F45" s="9" t="s">
        <v>109</v>
      </c>
      <c r="G45" s="6">
        <v>2</v>
      </c>
      <c r="H45" s="11">
        <f t="shared" si="20"/>
        <v>3.8581935483871</v>
      </c>
      <c r="I45" s="11">
        <f t="shared" si="21"/>
        <v>277.008193548387</v>
      </c>
      <c r="J45" s="11">
        <f t="shared" si="22"/>
        <v>0.0286304159216596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1.75685265987985</v>
      </c>
      <c r="P45" s="11">
        <f t="shared" si="25"/>
        <v>0.050299422365434</v>
      </c>
      <c r="Q45" s="15">
        <f t="shared" si="26"/>
        <v>0.00653892490750642</v>
      </c>
      <c r="R45" s="11">
        <f t="shared" si="27"/>
        <v>0.115864991666667</v>
      </c>
      <c r="S45" s="16">
        <f t="shared" si="28"/>
        <v>0.0564357258689346</v>
      </c>
      <c r="T45" s="3">
        <v>0.01</v>
      </c>
      <c r="U45" s="17">
        <f t="shared" si="29"/>
        <v>0.000564357258689346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0.0196643572586893</v>
      </c>
      <c r="AR45" s="24">
        <f t="shared" si="35"/>
        <v>89.1269166666667</v>
      </c>
      <c r="AS45" s="1">
        <f t="shared" si="36"/>
        <v>0.13</v>
      </c>
      <c r="AT45" s="2">
        <f>$E$3/12</f>
        <v>20.2916666666667</v>
      </c>
      <c r="AU45" s="1">
        <f t="shared" si="37"/>
        <v>30975.9413075505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7.90658620689655</v>
      </c>
      <c r="E46" s="12">
        <f t="shared" si="38"/>
        <v>3.8581935483871</v>
      </c>
      <c r="F46" s="9" t="s">
        <v>109</v>
      </c>
      <c r="G46" s="6">
        <v>3</v>
      </c>
      <c r="H46" s="11">
        <f t="shared" si="20"/>
        <v>7.90658620689655</v>
      </c>
      <c r="I46" s="11">
        <f t="shared" si="21"/>
        <v>281.056586206897</v>
      </c>
      <c r="J46" s="11">
        <f t="shared" si="22"/>
        <v>0.0475021231220081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2.59782240418108</v>
      </c>
      <c r="P46" s="11">
        <f t="shared" si="25"/>
        <v>0.123402079692521</v>
      </c>
      <c r="Q46" s="15">
        <f t="shared" si="26"/>
        <v>0.0160422703600277</v>
      </c>
      <c r="R46" s="11">
        <f t="shared" si="27"/>
        <v>0.115864991666667</v>
      </c>
      <c r="S46" s="16">
        <f t="shared" si="28"/>
        <v>0.138456578896409</v>
      </c>
      <c r="T46" s="3">
        <v>0.01</v>
      </c>
      <c r="U46" s="17">
        <f t="shared" si="29"/>
        <v>0.00138456578896409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0.0204845657889641</v>
      </c>
      <c r="AR46" s="24">
        <f t="shared" si="35"/>
        <v>89.1269166666667</v>
      </c>
      <c r="AS46" s="1">
        <f t="shared" si="36"/>
        <v>0.13</v>
      </c>
      <c r="AT46" s="2">
        <f>$E$3/12</f>
        <v>20.2916666666667</v>
      </c>
      <c r="AU46" s="1">
        <f t="shared" si="37"/>
        <v>32267.9607190935</v>
      </c>
    </row>
    <row r="47" s="1" customFormat="1" spans="1:47">
      <c r="A47" s="6"/>
      <c r="B47" s="6"/>
      <c r="C47" s="9">
        <v>3</v>
      </c>
      <c r="D47" s="10">
        <v>11.9504516129032</v>
      </c>
      <c r="E47" s="12">
        <f t="shared" si="38"/>
        <v>7.90658620689655</v>
      </c>
      <c r="F47" s="9" t="s">
        <v>109</v>
      </c>
      <c r="G47" s="6">
        <v>4</v>
      </c>
      <c r="H47" s="11">
        <f t="shared" si="20"/>
        <v>11.9504516129032</v>
      </c>
      <c r="I47" s="11">
        <f t="shared" si="21"/>
        <v>285.100451612903</v>
      </c>
      <c r="J47" s="11">
        <f t="shared" si="22"/>
        <v>0.0776458537110561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3.36568949115522</v>
      </c>
      <c r="P47" s="11">
        <f t="shared" si="25"/>
        <v>0.261331833867077</v>
      </c>
      <c r="Q47" s="15">
        <f t="shared" si="26"/>
        <v>0.0339731384027201</v>
      </c>
      <c r="R47" s="11">
        <f t="shared" si="27"/>
        <v>0.115864991666667</v>
      </c>
      <c r="S47" s="16">
        <f t="shared" si="28"/>
        <v>0.293213143280221</v>
      </c>
      <c r="T47" s="3">
        <v>0.01</v>
      </c>
      <c r="U47" s="17">
        <f t="shared" si="29"/>
        <v>0.00293213143280221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0.0309821314328022</v>
      </c>
      <c r="AR47" s="24">
        <f t="shared" si="35"/>
        <v>89.1269166666667</v>
      </c>
      <c r="AS47" s="1">
        <f t="shared" si="36"/>
        <v>0.13</v>
      </c>
      <c r="AT47" s="2">
        <f>$E$3/12</f>
        <v>20.2916666666667</v>
      </c>
      <c r="AU47" s="1">
        <f t="shared" si="37"/>
        <v>48804.070848602</v>
      </c>
    </row>
    <row r="48" s="1" customFormat="1" spans="1:47">
      <c r="A48" s="6"/>
      <c r="B48" s="6"/>
      <c r="C48" s="9">
        <v>4</v>
      </c>
      <c r="D48" s="10">
        <v>15.4331</v>
      </c>
      <c r="E48" s="12">
        <f t="shared" si="38"/>
        <v>11.9504516129032</v>
      </c>
      <c r="F48" s="9" t="s">
        <v>109</v>
      </c>
      <c r="G48" s="6">
        <v>5</v>
      </c>
      <c r="H48" s="11">
        <f t="shared" si="20"/>
        <v>15.4331</v>
      </c>
      <c r="I48" s="11">
        <f t="shared" si="21"/>
        <v>288.5831</v>
      </c>
      <c r="J48" s="11">
        <f t="shared" si="22"/>
        <v>0.117250113540557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2.94913977442374</v>
      </c>
      <c r="O48" s="11">
        <f t="shared" si="39"/>
        <v>1.04648704953107</v>
      </c>
      <c r="P48" s="11">
        <f t="shared" si="25"/>
        <v>0.122700725376241</v>
      </c>
      <c r="Q48" s="15">
        <f t="shared" si="26"/>
        <v>0.0159510942989114</v>
      </c>
      <c r="R48" s="11">
        <f t="shared" si="27"/>
        <v>0.115864991666667</v>
      </c>
      <c r="S48" s="16">
        <f t="shared" si="28"/>
        <v>0.137669662505144</v>
      </c>
      <c r="T48" s="3">
        <v>0.01</v>
      </c>
      <c r="U48" s="17">
        <f t="shared" si="29"/>
        <v>0.00137669662505144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0.0294266966250514</v>
      </c>
      <c r="AR48" s="24">
        <f t="shared" si="35"/>
        <v>89.1269166666667</v>
      </c>
      <c r="AS48" s="1">
        <f t="shared" si="36"/>
        <v>0.13</v>
      </c>
      <c r="AT48" s="2">
        <f>$E$3/12</f>
        <v>20.2916666666667</v>
      </c>
      <c r="AU48" s="1">
        <f t="shared" si="37"/>
        <v>46353.8988608388</v>
      </c>
    </row>
    <row r="49" s="1" customFormat="1" spans="1:47">
      <c r="A49" s="6"/>
      <c r="B49" s="6"/>
      <c r="C49" s="9">
        <v>5</v>
      </c>
      <c r="D49" s="10">
        <v>21.7561612903226</v>
      </c>
      <c r="E49" s="12">
        <f t="shared" si="38"/>
        <v>15.4331</v>
      </c>
      <c r="F49" s="9" t="s">
        <v>111</v>
      </c>
      <c r="G49" s="6">
        <v>6</v>
      </c>
      <c r="H49" s="11">
        <f t="shared" si="20"/>
        <v>21.7561612903226</v>
      </c>
      <c r="I49" s="11">
        <f t="shared" si="21"/>
        <v>294.906161290323</v>
      </c>
      <c r="J49" s="11">
        <f t="shared" si="22"/>
        <v>0.241706912026661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1.8150554908215</v>
      </c>
      <c r="P49" s="11">
        <f t="shared" si="25"/>
        <v>0.4387114578435</v>
      </c>
      <c r="Q49" s="15">
        <f t="shared" si="26"/>
        <v>0.057032489519655</v>
      </c>
      <c r="R49" s="11">
        <f t="shared" si="27"/>
        <v>0.115864991666667</v>
      </c>
      <c r="S49" s="16">
        <f t="shared" si="28"/>
        <v>0.492232284310107</v>
      </c>
      <c r="T49" s="3">
        <v>0.01</v>
      </c>
      <c r="U49" s="17">
        <f t="shared" si="29"/>
        <v>0.00492232284310107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0.0329723228431011</v>
      </c>
      <c r="AR49" s="24">
        <f t="shared" si="35"/>
        <v>89.1269166666667</v>
      </c>
      <c r="AS49" s="1">
        <f t="shared" si="36"/>
        <v>0.13</v>
      </c>
      <c r="AT49" s="2">
        <f>$E$3/12</f>
        <v>20.2916666666667</v>
      </c>
      <c r="AU49" s="1">
        <f t="shared" si="37"/>
        <v>51939.085713579</v>
      </c>
    </row>
    <row r="50" s="1" customFormat="1" spans="1:47">
      <c r="A50" s="6"/>
      <c r="B50" s="6"/>
      <c r="C50" s="9">
        <v>6</v>
      </c>
      <c r="D50" s="10">
        <v>24.4781</v>
      </c>
      <c r="E50" s="12">
        <f t="shared" si="38"/>
        <v>21.7561612903226</v>
      </c>
      <c r="F50" s="9" t="s">
        <v>109</v>
      </c>
      <c r="G50" s="6">
        <v>7</v>
      </c>
      <c r="H50" s="11">
        <f t="shared" si="20"/>
        <v>24.4781</v>
      </c>
      <c r="I50" s="11">
        <f t="shared" si="21"/>
        <v>297.6281</v>
      </c>
      <c r="J50" s="11">
        <f t="shared" si="22"/>
        <v>0.326907345898208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2.26761319964467</v>
      </c>
      <c r="P50" s="11">
        <f t="shared" si="25"/>
        <v>0.741299412619581</v>
      </c>
      <c r="Q50" s="15">
        <f t="shared" si="26"/>
        <v>0.0963689236405456</v>
      </c>
      <c r="R50" s="11">
        <f t="shared" si="27"/>
        <v>0.115864991666667</v>
      </c>
      <c r="S50" s="16">
        <f t="shared" si="28"/>
        <v>0.831734609862055</v>
      </c>
      <c r="T50" s="3">
        <v>0.01</v>
      </c>
      <c r="U50" s="17">
        <f t="shared" si="29"/>
        <v>0.00831734609862055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0.0424173460986206</v>
      </c>
      <c r="AR50" s="24">
        <f t="shared" si="35"/>
        <v>89.1269166666667</v>
      </c>
      <c r="AS50" s="1">
        <f t="shared" si="36"/>
        <v>0.13</v>
      </c>
      <c r="AT50" s="2">
        <f>$E$3/12</f>
        <v>20.2916666666667</v>
      </c>
      <c r="AU50" s="1">
        <f t="shared" si="37"/>
        <v>66817.1965087914</v>
      </c>
    </row>
    <row r="51" s="1" customFormat="1" spans="1:47">
      <c r="A51" s="6"/>
      <c r="B51" s="6"/>
      <c r="C51" s="9">
        <v>7</v>
      </c>
      <c r="D51" s="10">
        <v>24.5437419354839</v>
      </c>
      <c r="E51" s="12">
        <f t="shared" si="38"/>
        <v>24.4781</v>
      </c>
      <c r="F51" s="9" t="s">
        <v>109</v>
      </c>
      <c r="G51" s="6">
        <v>8</v>
      </c>
      <c r="H51" s="11">
        <f t="shared" si="20"/>
        <v>24.5437419354839</v>
      </c>
      <c r="I51" s="11">
        <f t="shared" si="21"/>
        <v>297.693741935484</v>
      </c>
      <c r="J51" s="11">
        <f t="shared" si="22"/>
        <v>0.329274058620659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2.41758295369175</v>
      </c>
      <c r="P51" s="11">
        <f t="shared" si="25"/>
        <v>0.796047351214204</v>
      </c>
      <c r="Q51" s="15">
        <f t="shared" si="26"/>
        <v>0.103486155657847</v>
      </c>
      <c r="R51" s="11">
        <f t="shared" si="27"/>
        <v>0.115864991666667</v>
      </c>
      <c r="S51" s="16">
        <f t="shared" si="28"/>
        <v>0.893161550950323</v>
      </c>
      <c r="T51" s="3">
        <v>0.01</v>
      </c>
      <c r="U51" s="17">
        <f t="shared" si="29"/>
        <v>0.00893161550950323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0.0430316155095032</v>
      </c>
      <c r="AR51" s="24">
        <f t="shared" si="35"/>
        <v>89.1269166666667</v>
      </c>
      <c r="AS51" s="1">
        <f t="shared" si="36"/>
        <v>0.13</v>
      </c>
      <c r="AT51" s="2">
        <f>$E$3/12</f>
        <v>20.2916666666667</v>
      </c>
      <c r="AU51" s="1">
        <f t="shared" si="37"/>
        <v>67784.8138566769</v>
      </c>
    </row>
    <row r="52" s="1" customFormat="1" spans="1:47">
      <c r="A52" s="6"/>
      <c r="B52" s="6"/>
      <c r="C52" s="9">
        <v>8</v>
      </c>
      <c r="D52" s="10">
        <v>27.4836129032258</v>
      </c>
      <c r="E52" s="12">
        <f t="shared" si="38"/>
        <v>24.5437419354839</v>
      </c>
      <c r="F52" s="9" t="s">
        <v>109</v>
      </c>
      <c r="G52" s="6">
        <v>9</v>
      </c>
      <c r="H52" s="11">
        <f t="shared" si="20"/>
        <v>27.4836129032258</v>
      </c>
      <c r="I52" s="11">
        <f t="shared" si="21"/>
        <v>300.633612903226</v>
      </c>
      <c r="J52" s="11">
        <f t="shared" si="22"/>
        <v>0.453381242570485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2.51280476914422</v>
      </c>
      <c r="P52" s="11">
        <f t="shared" si="25"/>
        <v>1.13925854857164</v>
      </c>
      <c r="Q52" s="15">
        <f t="shared" si="26"/>
        <v>0.148103611314314</v>
      </c>
      <c r="R52" s="11">
        <f t="shared" si="27"/>
        <v>0.115864991666667</v>
      </c>
      <c r="S52" s="16">
        <f t="shared" si="28"/>
        <v>1.27824297213428</v>
      </c>
      <c r="T52" s="3">
        <v>0.01</v>
      </c>
      <c r="U52" s="17">
        <f t="shared" si="29"/>
        <v>0.0127824297213428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0.0408324297213428</v>
      </c>
      <c r="AR52" s="24">
        <f t="shared" si="35"/>
        <v>89.1269166666667</v>
      </c>
      <c r="AS52" s="1">
        <f t="shared" si="36"/>
        <v>0.13</v>
      </c>
      <c r="AT52" s="2">
        <f>$E$3/12</f>
        <v>20.2916666666667</v>
      </c>
      <c r="AU52" s="1">
        <f t="shared" si="37"/>
        <v>64320.5841845703</v>
      </c>
    </row>
    <row r="53" s="1" customFormat="1" spans="1:47">
      <c r="A53" s="6"/>
      <c r="B53" s="6"/>
      <c r="C53" s="9">
        <v>9</v>
      </c>
      <c r="D53" s="10">
        <v>21.2459666666667</v>
      </c>
      <c r="E53" s="12">
        <f t="shared" si="38"/>
        <v>27.4836129032258</v>
      </c>
      <c r="F53" s="9" t="s">
        <v>109</v>
      </c>
      <c r="G53" s="6">
        <v>10</v>
      </c>
      <c r="H53" s="11">
        <f t="shared" si="20"/>
        <v>21.2459666666667</v>
      </c>
      <c r="I53" s="11">
        <f t="shared" si="21"/>
        <v>294.395966666667</v>
      </c>
      <c r="J53" s="11">
        <f t="shared" si="22"/>
        <v>0.228265050143144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2.26481538723924</v>
      </c>
      <c r="P53" s="11">
        <f t="shared" si="25"/>
        <v>0.516978197933129</v>
      </c>
      <c r="Q53" s="15">
        <f t="shared" si="26"/>
        <v>0.0672071657313068</v>
      </c>
      <c r="R53" s="11">
        <f t="shared" si="27"/>
        <v>0.115864991666667</v>
      </c>
      <c r="S53" s="16">
        <f t="shared" si="28"/>
        <v>0.580047214991874</v>
      </c>
      <c r="T53" s="3">
        <v>0.01</v>
      </c>
      <c r="U53" s="17">
        <f t="shared" si="29"/>
        <v>0.00580047214991874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0.0338504721499187</v>
      </c>
      <c r="AR53" s="24">
        <f t="shared" si="35"/>
        <v>89.1269166666667</v>
      </c>
      <c r="AS53" s="1">
        <f t="shared" si="36"/>
        <v>0.13</v>
      </c>
      <c r="AT53" s="2">
        <f>$E$3/12</f>
        <v>20.2916666666667</v>
      </c>
      <c r="AU53" s="1">
        <f t="shared" si="37"/>
        <v>53322.3753390372</v>
      </c>
    </row>
    <row r="54" s="1" customFormat="1" spans="1:47">
      <c r="A54" s="6"/>
      <c r="B54" s="6"/>
      <c r="C54" s="9">
        <v>10</v>
      </c>
      <c r="D54" s="10">
        <v>15.1848387096774</v>
      </c>
      <c r="E54" s="12">
        <f t="shared" si="38"/>
        <v>21.2459666666667</v>
      </c>
      <c r="F54" s="9" t="s">
        <v>109</v>
      </c>
      <c r="G54" s="6">
        <v>11</v>
      </c>
      <c r="H54" s="11">
        <f t="shared" si="20"/>
        <v>15.1848387096774</v>
      </c>
      <c r="I54" s="11">
        <f t="shared" si="21"/>
        <v>288.334838709677</v>
      </c>
      <c r="J54" s="11">
        <f t="shared" si="22"/>
        <v>0.113892915042278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1.6604453298408</v>
      </c>
      <c r="O54" s="11">
        <f t="shared" si="39"/>
        <v>0.978661026131972</v>
      </c>
      <c r="P54" s="11">
        <f t="shared" si="25"/>
        <v>0.111462557104437</v>
      </c>
      <c r="Q54" s="15">
        <f t="shared" si="26"/>
        <v>0.0144901324235769</v>
      </c>
      <c r="R54" s="11">
        <f t="shared" si="27"/>
        <v>0.115864991666667</v>
      </c>
      <c r="S54" s="16">
        <f t="shared" si="28"/>
        <v>0.125060488203923</v>
      </c>
      <c r="T54" s="3">
        <v>0.01</v>
      </c>
      <c r="U54" s="17">
        <f t="shared" si="29"/>
        <v>0.00125060488203923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0.0203506048820392</v>
      </c>
      <c r="AR54" s="24">
        <f t="shared" si="35"/>
        <v>89.1269166666667</v>
      </c>
      <c r="AS54" s="1">
        <f t="shared" si="36"/>
        <v>0.13</v>
      </c>
      <c r="AT54" s="2">
        <f>$E$3/12</f>
        <v>20.2916666666667</v>
      </c>
      <c r="AU54" s="1">
        <f t="shared" si="37"/>
        <v>32056.9410993916</v>
      </c>
    </row>
    <row r="55" s="1" customFormat="1" spans="1:48">
      <c r="A55" s="6"/>
      <c r="B55" s="6"/>
      <c r="C55" s="9">
        <v>11</v>
      </c>
      <c r="D55" s="10">
        <v>11.2056</v>
      </c>
      <c r="E55" s="12">
        <f t="shared" si="38"/>
        <v>15.1848387096774</v>
      </c>
      <c r="F55" s="9" t="s">
        <v>111</v>
      </c>
      <c r="G55" s="6">
        <v>12</v>
      </c>
      <c r="H55" s="11">
        <f t="shared" si="20"/>
        <v>11.2056</v>
      </c>
      <c r="I55" s="11">
        <f t="shared" si="21"/>
        <v>284.3556</v>
      </c>
      <c r="J55" s="11">
        <f t="shared" si="22"/>
        <v>0.0710013421818809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1.7584676356942</v>
      </c>
      <c r="P55" s="11">
        <f t="shared" si="25"/>
        <v>0.124853562317687</v>
      </c>
      <c r="Q55" s="15">
        <f t="shared" si="26"/>
        <v>0.0162309631012993</v>
      </c>
      <c r="R55" s="11">
        <f t="shared" si="27"/>
        <v>0.115864991666667</v>
      </c>
      <c r="S55" s="16">
        <f t="shared" si="28"/>
        <v>0.140085135879475</v>
      </c>
      <c r="T55" s="3">
        <v>0.01</v>
      </c>
      <c r="U55" s="17">
        <f t="shared" si="29"/>
        <v>0.00140085135879475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0.0205008513587948</v>
      </c>
      <c r="AR55" s="24">
        <f t="shared" si="35"/>
        <v>89.1269166666667</v>
      </c>
      <c r="AS55" s="1">
        <f t="shared" si="36"/>
        <v>0.13</v>
      </c>
      <c r="AT55" s="2">
        <f>$E$3/12</f>
        <v>20.2916666666667</v>
      </c>
      <c r="AU55" s="1">
        <f t="shared" si="37"/>
        <v>32293.6142834891</v>
      </c>
      <c r="AV55" s="1">
        <f>SUM(AU44:AU55)</f>
        <v>557477.399605328</v>
      </c>
    </row>
    <row r="56" s="1" customFormat="1" spans="1:46">
      <c r="A56" s="6"/>
      <c r="B56" s="6"/>
      <c r="C56" s="9">
        <v>12</v>
      </c>
      <c r="D56" s="10">
        <v>4.05912903225806</v>
      </c>
      <c r="E56" s="12">
        <f t="shared" si="38"/>
        <v>11.2056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3.91</v>
      </c>
      <c r="E60" s="9"/>
      <c r="F60" s="9"/>
      <c r="G60" s="6">
        <v>1</v>
      </c>
      <c r="H60" s="11">
        <f t="shared" ref="H60:H71" si="40">E61</f>
        <v>3.91</v>
      </c>
      <c r="I60" s="11">
        <f t="shared" ref="I60:I71" si="41">H60+273.15</f>
        <v>277.06</v>
      </c>
      <c r="J60" s="11">
        <f t="shared" ref="J60:J71" si="42">EXP(($C$18*(I60-$C$16))/($C$19*I60*$C$16))</f>
        <v>0.0288192101938779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0.0397618643044933</v>
      </c>
      <c r="Q60" s="15">
        <f t="shared" ref="Q60:Q71" si="46">P60*$B$62</f>
        <v>0.00397618643044933</v>
      </c>
      <c r="R60" s="11">
        <f t="shared" ref="R60:R71" si="47">L60*$B$62</f>
        <v>0.13797</v>
      </c>
      <c r="S60" s="16">
        <f t="shared" ref="S60:S71" si="48">Q60/R60</f>
        <v>0.0288192101938779</v>
      </c>
      <c r="T60" s="3">
        <v>0.01</v>
      </c>
      <c r="U60" s="17">
        <f t="shared" ref="U60:U71" si="49">S60*T60</f>
        <v>0.000288192101938779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0.0125881921019388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8.71666666666667</v>
      </c>
      <c r="AU60" s="1">
        <f t="shared" ref="AU60:AU71" si="57">AT60*10000*AS60*0.67*AR60*AQ60</f>
        <v>10143.1597930156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3.8581935483871</v>
      </c>
      <c r="E61" s="12">
        <f t="shared" ref="E61:E72" si="58">D60</f>
        <v>3.91</v>
      </c>
      <c r="F61" s="9" t="s">
        <v>109</v>
      </c>
      <c r="G61" s="6">
        <v>2</v>
      </c>
      <c r="H61" s="11">
        <f t="shared" si="40"/>
        <v>3.8581935483871</v>
      </c>
      <c r="I61" s="11">
        <f t="shared" si="41"/>
        <v>277.008193548387</v>
      </c>
      <c r="J61" s="11">
        <f t="shared" si="42"/>
        <v>0.0286304159216596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2.71963813569551</v>
      </c>
      <c r="P61" s="11">
        <f t="shared" si="45"/>
        <v>0.0778643709813693</v>
      </c>
      <c r="Q61" s="15">
        <f t="shared" si="46"/>
        <v>0.00778643709813693</v>
      </c>
      <c r="R61" s="11">
        <f t="shared" si="47"/>
        <v>0.13797</v>
      </c>
      <c r="S61" s="16">
        <f t="shared" si="48"/>
        <v>0.0564357258689348</v>
      </c>
      <c r="T61" s="3">
        <v>0.01</v>
      </c>
      <c r="U61" s="17">
        <f t="shared" si="49"/>
        <v>0.000564357258689348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0.0128643572586893</v>
      </c>
      <c r="AR61" s="24">
        <f t="shared" si="55"/>
        <v>137.97</v>
      </c>
      <c r="AS61" s="1">
        <f t="shared" si="56"/>
        <v>0.1</v>
      </c>
      <c r="AT61" s="2">
        <f>$E$5/12</f>
        <v>8.71666666666667</v>
      </c>
      <c r="AU61" s="1">
        <f t="shared" si="57"/>
        <v>10365.6847824264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7.90658620689655</v>
      </c>
      <c r="E62" s="12">
        <f t="shared" si="58"/>
        <v>3.8581935483871</v>
      </c>
      <c r="F62" s="9" t="s">
        <v>109</v>
      </c>
      <c r="G62" s="6">
        <v>3</v>
      </c>
      <c r="H62" s="11">
        <f t="shared" si="40"/>
        <v>7.90658620689655</v>
      </c>
      <c r="I62" s="11">
        <f t="shared" si="41"/>
        <v>281.056586206897</v>
      </c>
      <c r="J62" s="11">
        <f t="shared" si="42"/>
        <v>0.0475021231220081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4.02147376471414</v>
      </c>
      <c r="P62" s="11">
        <f t="shared" si="45"/>
        <v>0.191028541903376</v>
      </c>
      <c r="Q62" s="15">
        <f t="shared" si="46"/>
        <v>0.0191028541903376</v>
      </c>
      <c r="R62" s="11">
        <f t="shared" si="47"/>
        <v>0.13797</v>
      </c>
      <c r="S62" s="16">
        <f t="shared" si="48"/>
        <v>0.13845657889641</v>
      </c>
      <c r="T62" s="3">
        <v>0.01</v>
      </c>
      <c r="U62" s="17">
        <f t="shared" si="49"/>
        <v>0.0013845657889641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0.0136845657889641</v>
      </c>
      <c r="AR62" s="24">
        <f t="shared" si="55"/>
        <v>137.97</v>
      </c>
      <c r="AS62" s="1">
        <f t="shared" si="56"/>
        <v>0.1</v>
      </c>
      <c r="AT62" s="2">
        <f>$E$5/12</f>
        <v>8.71666666666667</v>
      </c>
      <c r="AU62" s="1">
        <f t="shared" si="57"/>
        <v>11026.582401306</v>
      </c>
    </row>
    <row r="63" s="1" customFormat="1" spans="1:47">
      <c r="A63" s="6"/>
      <c r="B63" s="6"/>
      <c r="C63" s="9">
        <v>3</v>
      </c>
      <c r="D63" s="10">
        <v>11.9504516129032</v>
      </c>
      <c r="E63" s="12">
        <f t="shared" si="58"/>
        <v>7.90658620689655</v>
      </c>
      <c r="F63" s="9" t="s">
        <v>109</v>
      </c>
      <c r="G63" s="6">
        <v>4</v>
      </c>
      <c r="H63" s="11">
        <f t="shared" si="40"/>
        <v>11.9504516129032</v>
      </c>
      <c r="I63" s="11">
        <f t="shared" si="41"/>
        <v>285.100451612903</v>
      </c>
      <c r="J63" s="11">
        <f t="shared" si="42"/>
        <v>0.0776458537110561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5.21014522281076</v>
      </c>
      <c r="P63" s="11">
        <f t="shared" si="45"/>
        <v>0.404546173783722</v>
      </c>
      <c r="Q63" s="15">
        <f t="shared" si="46"/>
        <v>0.0404546173783722</v>
      </c>
      <c r="R63" s="11">
        <f t="shared" si="47"/>
        <v>0.13797</v>
      </c>
      <c r="S63" s="16">
        <f t="shared" si="48"/>
        <v>0.293213143280222</v>
      </c>
      <c r="T63" s="3">
        <v>0.01</v>
      </c>
      <c r="U63" s="17">
        <f t="shared" si="49"/>
        <v>0.00293213143280222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0.0209821314328022</v>
      </c>
      <c r="AR63" s="24">
        <f t="shared" si="55"/>
        <v>137.97</v>
      </c>
      <c r="AS63" s="1">
        <f t="shared" si="56"/>
        <v>0.1</v>
      </c>
      <c r="AT63" s="2">
        <f>$E$5/12</f>
        <v>8.71666666666667</v>
      </c>
      <c r="AU63" s="1">
        <f t="shared" si="57"/>
        <v>16906.7257790092</v>
      </c>
    </row>
    <row r="64" s="1" customFormat="1" spans="1:47">
      <c r="A64" s="6"/>
      <c r="B64" s="6"/>
      <c r="C64" s="9">
        <v>4</v>
      </c>
      <c r="D64" s="10">
        <v>15.4331</v>
      </c>
      <c r="E64" s="12">
        <f t="shared" si="58"/>
        <v>11.9504516129032</v>
      </c>
      <c r="F64" s="9" t="s">
        <v>109</v>
      </c>
      <c r="G64" s="6">
        <v>5</v>
      </c>
      <c r="H64" s="11">
        <f t="shared" si="40"/>
        <v>15.4331</v>
      </c>
      <c r="I64" s="11">
        <f t="shared" si="41"/>
        <v>288.5831</v>
      </c>
      <c r="J64" s="11">
        <f t="shared" si="42"/>
        <v>0.117250113540557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4.56531909657569</v>
      </c>
      <c r="O64" s="11">
        <f t="shared" si="59"/>
        <v>1.61997995245135</v>
      </c>
      <c r="P64" s="11">
        <f t="shared" si="45"/>
        <v>0.189942833358347</v>
      </c>
      <c r="Q64" s="15">
        <f t="shared" si="46"/>
        <v>0.0189942833358347</v>
      </c>
      <c r="R64" s="11">
        <f t="shared" si="47"/>
        <v>0.13797</v>
      </c>
      <c r="S64" s="16">
        <f t="shared" si="48"/>
        <v>0.137669662505144</v>
      </c>
      <c r="T64" s="3">
        <v>0.01</v>
      </c>
      <c r="U64" s="17">
        <f t="shared" si="49"/>
        <v>0.00137669662505144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0.0194266966250514</v>
      </c>
      <c r="AR64" s="24">
        <f t="shared" si="55"/>
        <v>137.97</v>
      </c>
      <c r="AS64" s="1">
        <f t="shared" si="56"/>
        <v>0.1</v>
      </c>
      <c r="AT64" s="2">
        <f>$E$5/12</f>
        <v>8.71666666666667</v>
      </c>
      <c r="AU64" s="1">
        <f t="shared" si="57"/>
        <v>15653.4065037016</v>
      </c>
    </row>
    <row r="65" s="1" customFormat="1" spans="1:47">
      <c r="A65" s="6"/>
      <c r="B65" s="6"/>
      <c r="C65" s="9">
        <v>5</v>
      </c>
      <c r="D65" s="10">
        <v>21.7561612903226</v>
      </c>
      <c r="E65" s="12">
        <f t="shared" si="58"/>
        <v>15.4331</v>
      </c>
      <c r="F65" s="9" t="s">
        <v>111</v>
      </c>
      <c r="G65" s="6">
        <v>6</v>
      </c>
      <c r="H65" s="11">
        <f t="shared" si="40"/>
        <v>21.7561612903226</v>
      </c>
      <c r="I65" s="11">
        <f t="shared" si="41"/>
        <v>294.906161290323</v>
      </c>
      <c r="J65" s="11">
        <f t="shared" si="42"/>
        <v>0.241706912026661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2.809737119093</v>
      </c>
      <c r="P65" s="11">
        <f t="shared" si="45"/>
        <v>0.679132882662656</v>
      </c>
      <c r="Q65" s="15">
        <f t="shared" si="46"/>
        <v>0.0679132882662656</v>
      </c>
      <c r="R65" s="11">
        <f t="shared" si="47"/>
        <v>0.13797</v>
      </c>
      <c r="S65" s="16">
        <f t="shared" si="48"/>
        <v>0.492232284310108</v>
      </c>
      <c r="T65" s="3">
        <v>0.01</v>
      </c>
      <c r="U65" s="17">
        <f t="shared" si="49"/>
        <v>0.00492232284310108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0.0229723228431011</v>
      </c>
      <c r="AR65" s="24">
        <f t="shared" si="55"/>
        <v>137.97</v>
      </c>
      <c r="AS65" s="1">
        <f t="shared" si="56"/>
        <v>0.1</v>
      </c>
      <c r="AT65" s="2">
        <f>$E$5/12</f>
        <v>8.71666666666667</v>
      </c>
      <c r="AU65" s="1">
        <f t="shared" si="57"/>
        <v>18510.3579233137</v>
      </c>
    </row>
    <row r="66" s="1" customFormat="1" spans="1:47">
      <c r="A66" s="6"/>
      <c r="B66" s="6"/>
      <c r="C66" s="9">
        <v>6</v>
      </c>
      <c r="D66" s="10">
        <v>24.4781</v>
      </c>
      <c r="E66" s="12">
        <f t="shared" si="58"/>
        <v>21.7561612903226</v>
      </c>
      <c r="F66" s="9" t="s">
        <v>109</v>
      </c>
      <c r="G66" s="6">
        <v>7</v>
      </c>
      <c r="H66" s="11">
        <f t="shared" si="40"/>
        <v>24.4781</v>
      </c>
      <c r="I66" s="11">
        <f t="shared" si="41"/>
        <v>297.6281</v>
      </c>
      <c r="J66" s="11">
        <f t="shared" si="42"/>
        <v>0.326907345898208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3.51030423643035</v>
      </c>
      <c r="P66" s="11">
        <f t="shared" si="45"/>
        <v>1.14754424122668</v>
      </c>
      <c r="Q66" s="15">
        <f t="shared" si="46"/>
        <v>0.114754424122668</v>
      </c>
      <c r="R66" s="11">
        <f t="shared" si="47"/>
        <v>0.13797</v>
      </c>
      <c r="S66" s="16">
        <f t="shared" si="48"/>
        <v>0.831734609862057</v>
      </c>
      <c r="T66" s="3">
        <v>0.01</v>
      </c>
      <c r="U66" s="17">
        <f t="shared" si="49"/>
        <v>0.00831734609862057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0.0315173460986206</v>
      </c>
      <c r="AR66" s="24">
        <f t="shared" si="55"/>
        <v>137.97</v>
      </c>
      <c r="AS66" s="1">
        <f t="shared" si="56"/>
        <v>0.1</v>
      </c>
      <c r="AT66" s="2">
        <f>$E$5/12</f>
        <v>8.71666666666667</v>
      </c>
      <c r="AU66" s="1">
        <f t="shared" si="57"/>
        <v>25395.6624701374</v>
      </c>
    </row>
    <row r="67" s="1" customFormat="1" spans="1:47">
      <c r="A67" s="6"/>
      <c r="B67" s="6"/>
      <c r="C67" s="9">
        <v>7</v>
      </c>
      <c r="D67" s="10">
        <v>24.5437419354839</v>
      </c>
      <c r="E67" s="12">
        <f t="shared" si="58"/>
        <v>24.4781</v>
      </c>
      <c r="F67" s="9" t="s">
        <v>109</v>
      </c>
      <c r="G67" s="6">
        <v>8</v>
      </c>
      <c r="H67" s="11">
        <f t="shared" si="40"/>
        <v>24.5437419354839</v>
      </c>
      <c r="I67" s="11">
        <f t="shared" si="41"/>
        <v>297.693741935484</v>
      </c>
      <c r="J67" s="11">
        <f t="shared" si="42"/>
        <v>0.329274058620659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3.74245999520367</v>
      </c>
      <c r="P67" s="11">
        <f t="shared" si="45"/>
        <v>1.23229499184616</v>
      </c>
      <c r="Q67" s="15">
        <f t="shared" si="46"/>
        <v>0.123229499184616</v>
      </c>
      <c r="R67" s="11">
        <f t="shared" si="47"/>
        <v>0.13797</v>
      </c>
      <c r="S67" s="16">
        <f t="shared" si="48"/>
        <v>0.893161550950325</v>
      </c>
      <c r="T67" s="3">
        <v>0.01</v>
      </c>
      <c r="U67" s="17">
        <f t="shared" si="49"/>
        <v>0.00893161550950325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0.0321316155095032</v>
      </c>
      <c r="AR67" s="24">
        <f t="shared" si="55"/>
        <v>137.97</v>
      </c>
      <c r="AS67" s="1">
        <f t="shared" si="56"/>
        <v>0.1</v>
      </c>
      <c r="AT67" s="2">
        <f>$E$5/12</f>
        <v>8.71666666666667</v>
      </c>
      <c r="AU67" s="1">
        <f t="shared" si="57"/>
        <v>25890.6209788802</v>
      </c>
    </row>
    <row r="68" s="1" customFormat="1" spans="1:47">
      <c r="A68" s="6"/>
      <c r="B68" s="6"/>
      <c r="C68" s="9">
        <v>8</v>
      </c>
      <c r="D68" s="10">
        <v>27.4836129032258</v>
      </c>
      <c r="E68" s="12">
        <f t="shared" si="58"/>
        <v>24.5437419354839</v>
      </c>
      <c r="F68" s="9" t="s">
        <v>109</v>
      </c>
      <c r="G68" s="6">
        <v>9</v>
      </c>
      <c r="H68" s="11">
        <f t="shared" si="40"/>
        <v>27.4836129032258</v>
      </c>
      <c r="I68" s="11">
        <f t="shared" si="41"/>
        <v>300.633612903226</v>
      </c>
      <c r="J68" s="11">
        <f t="shared" si="42"/>
        <v>0.453381242570485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3.8898650033575</v>
      </c>
      <c r="P68" s="11">
        <f t="shared" si="45"/>
        <v>1.76359182865367</v>
      </c>
      <c r="Q68" s="15">
        <f t="shared" si="46"/>
        <v>0.176359182865367</v>
      </c>
      <c r="R68" s="11">
        <f t="shared" si="47"/>
        <v>0.13797</v>
      </c>
      <c r="S68" s="16">
        <f t="shared" si="48"/>
        <v>1.27824297213428</v>
      </c>
      <c r="T68" s="3">
        <v>0.01</v>
      </c>
      <c r="U68" s="17">
        <f t="shared" si="49"/>
        <v>0.0127824297213428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0.0308324297213428</v>
      </c>
      <c r="AR68" s="24">
        <f t="shared" si="55"/>
        <v>137.97</v>
      </c>
      <c r="AS68" s="1">
        <f t="shared" si="56"/>
        <v>0.1</v>
      </c>
      <c r="AT68" s="2">
        <f>$E$5/12</f>
        <v>8.71666666666667</v>
      </c>
      <c r="AU68" s="1">
        <f t="shared" si="57"/>
        <v>24843.7789110589</v>
      </c>
    </row>
    <row r="69" s="1" customFormat="1" spans="1:47">
      <c r="A69" s="6"/>
      <c r="B69" s="6"/>
      <c r="C69" s="9">
        <v>9</v>
      </c>
      <c r="D69" s="10">
        <v>21.2459666666667</v>
      </c>
      <c r="E69" s="12">
        <f t="shared" si="58"/>
        <v>27.4836129032258</v>
      </c>
      <c r="F69" s="9" t="s">
        <v>109</v>
      </c>
      <c r="G69" s="6">
        <v>10</v>
      </c>
      <c r="H69" s="11">
        <f t="shared" si="40"/>
        <v>21.2459666666667</v>
      </c>
      <c r="I69" s="11">
        <f t="shared" si="41"/>
        <v>294.395966666667</v>
      </c>
      <c r="J69" s="11">
        <f t="shared" si="42"/>
        <v>0.228265050143144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3.50597317470384</v>
      </c>
      <c r="P69" s="11">
        <f t="shared" si="45"/>
        <v>0.80029114252429</v>
      </c>
      <c r="Q69" s="15">
        <f t="shared" si="46"/>
        <v>0.080029114252429</v>
      </c>
      <c r="R69" s="11">
        <f t="shared" si="47"/>
        <v>0.13797</v>
      </c>
      <c r="S69" s="16">
        <f t="shared" si="48"/>
        <v>0.580047214991875</v>
      </c>
      <c r="T69" s="3">
        <v>0.01</v>
      </c>
      <c r="U69" s="17">
        <f t="shared" si="49"/>
        <v>0.00580047214991875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0.0238504721499187</v>
      </c>
      <c r="AR69" s="24">
        <f t="shared" si="55"/>
        <v>137.97</v>
      </c>
      <c r="AS69" s="1">
        <f t="shared" si="56"/>
        <v>0.1</v>
      </c>
      <c r="AT69" s="2">
        <f>$E$5/12</f>
        <v>8.71666666666667</v>
      </c>
      <c r="AU69" s="1">
        <f t="shared" si="57"/>
        <v>19217.9423539489</v>
      </c>
    </row>
    <row r="70" s="1" customFormat="1" spans="1:47">
      <c r="A70" s="6"/>
      <c r="B70" s="6"/>
      <c r="C70" s="9">
        <v>10</v>
      </c>
      <c r="D70" s="10">
        <v>15.1848387096774</v>
      </c>
      <c r="E70" s="12">
        <f t="shared" si="58"/>
        <v>21.2459666666667</v>
      </c>
      <c r="F70" s="9" t="s">
        <v>109</v>
      </c>
      <c r="G70" s="6">
        <v>11</v>
      </c>
      <c r="H70" s="11">
        <f t="shared" si="40"/>
        <v>15.1848387096774</v>
      </c>
      <c r="I70" s="11">
        <f t="shared" si="41"/>
        <v>288.334838709677</v>
      </c>
      <c r="J70" s="11">
        <f t="shared" si="42"/>
        <v>0.113892915042278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2.57039793057057</v>
      </c>
      <c r="O70" s="11">
        <f t="shared" si="59"/>
        <v>1.51498410160898</v>
      </c>
      <c r="P70" s="11">
        <f t="shared" si="45"/>
        <v>0.172545955574953</v>
      </c>
      <c r="Q70" s="15">
        <f t="shared" si="46"/>
        <v>0.0172545955574953</v>
      </c>
      <c r="R70" s="11">
        <f t="shared" si="47"/>
        <v>0.13797</v>
      </c>
      <c r="S70" s="16">
        <f t="shared" si="48"/>
        <v>0.125060488203923</v>
      </c>
      <c r="T70" s="3">
        <v>0.01</v>
      </c>
      <c r="U70" s="17">
        <f t="shared" si="49"/>
        <v>0.00125060488203923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0.0135506048820392</v>
      </c>
      <c r="AR70" s="24">
        <f t="shared" si="55"/>
        <v>137.97</v>
      </c>
      <c r="AS70" s="1">
        <f t="shared" si="56"/>
        <v>0.1</v>
      </c>
      <c r="AT70" s="2">
        <f>$E$5/12</f>
        <v>8.71666666666667</v>
      </c>
      <c r="AU70" s="1">
        <f t="shared" si="57"/>
        <v>10918.641016717</v>
      </c>
    </row>
    <row r="71" s="1" customFormat="1" spans="1:48">
      <c r="A71" s="6"/>
      <c r="B71" s="6"/>
      <c r="C71" s="9">
        <v>11</v>
      </c>
      <c r="D71" s="10">
        <v>11.2056</v>
      </c>
      <c r="E71" s="12">
        <f t="shared" si="58"/>
        <v>15.1848387096774</v>
      </c>
      <c r="F71" s="9" t="s">
        <v>111</v>
      </c>
      <c r="G71" s="6">
        <v>12</v>
      </c>
      <c r="H71" s="11">
        <f t="shared" si="40"/>
        <v>11.2056</v>
      </c>
      <c r="I71" s="11">
        <f t="shared" si="41"/>
        <v>284.3556</v>
      </c>
      <c r="J71" s="11">
        <f t="shared" si="42"/>
        <v>0.0710013421818809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2.72213814603402</v>
      </c>
      <c r="P71" s="11">
        <f t="shared" si="45"/>
        <v>0.193275461972913</v>
      </c>
      <c r="Q71" s="15">
        <f t="shared" si="46"/>
        <v>0.0193275461972913</v>
      </c>
      <c r="R71" s="11">
        <f t="shared" si="47"/>
        <v>0.13797</v>
      </c>
      <c r="S71" s="16">
        <f t="shared" si="48"/>
        <v>0.140085135879476</v>
      </c>
      <c r="T71" s="3">
        <v>0.01</v>
      </c>
      <c r="U71" s="17">
        <f t="shared" si="49"/>
        <v>0.00140085135879476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0.0137008513587948</v>
      </c>
      <c r="AR71" s="24">
        <f t="shared" si="55"/>
        <v>137.97</v>
      </c>
      <c r="AS71" s="1">
        <f t="shared" si="56"/>
        <v>0.1</v>
      </c>
      <c r="AT71" s="2">
        <f>$E$5/12</f>
        <v>8.71666666666667</v>
      </c>
      <c r="AU71" s="1">
        <f t="shared" si="57"/>
        <v>11039.7047889988</v>
      </c>
      <c r="AV71" s="1">
        <f>SUM(AU60:AU71)</f>
        <v>199912.267702514</v>
      </c>
    </row>
    <row r="72" s="1" customFormat="1" spans="1:46">
      <c r="A72" s="6"/>
      <c r="B72" s="6"/>
      <c r="C72" s="9">
        <v>12</v>
      </c>
      <c r="D72" s="10">
        <v>4.05912903225806</v>
      </c>
      <c r="E72" s="12">
        <f t="shared" si="58"/>
        <v>11.2056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3.91</v>
      </c>
      <c r="E76" s="9"/>
      <c r="F76" s="9"/>
      <c r="G76" s="6">
        <v>1</v>
      </c>
      <c r="H76" s="11">
        <f t="shared" ref="H76:H87" si="60">E77</f>
        <v>3.91</v>
      </c>
      <c r="I76" s="11">
        <f t="shared" ref="I76:I87" si="61">H76+273.15</f>
        <v>277.06</v>
      </c>
      <c r="J76" s="11">
        <f t="shared" ref="J76:J87" si="62">EXP(($C$18*(I76-$C$16))/($C$19*I76*$C$16))</f>
        <v>0.0288192101938779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0.00225545142979412</v>
      </c>
      <c r="Q76" s="15">
        <f t="shared" ref="Q76:Q87" si="66">P76*$B$78</f>
        <v>0.000293208685873235</v>
      </c>
      <c r="R76" s="11">
        <f t="shared" ref="R76:R87" si="67">L76*$B$78</f>
        <v>0.0101740708333333</v>
      </c>
      <c r="S76" s="16">
        <f t="shared" ref="S76:S87" si="68">Q76/R76</f>
        <v>0.0288192101938779</v>
      </c>
      <c r="T76" s="3">
        <v>0.01</v>
      </c>
      <c r="U76" s="17">
        <f t="shared" ref="U76:U87" si="69">S76*T76</f>
        <v>0.000288192101938779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0.0118881921019388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3.8581935483871</v>
      </c>
      <c r="E77" s="12">
        <f t="shared" ref="E77:E88" si="78">D76</f>
        <v>3.91</v>
      </c>
      <c r="F77" s="9" t="s">
        <v>109</v>
      </c>
      <c r="G77" s="6">
        <v>2</v>
      </c>
      <c r="H77" s="11">
        <f t="shared" si="60"/>
        <v>3.8581935483871</v>
      </c>
      <c r="I77" s="11">
        <f t="shared" si="61"/>
        <v>277.008193548387</v>
      </c>
      <c r="J77" s="11">
        <f t="shared" si="62"/>
        <v>0.0286304159216596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0.154268715236872</v>
      </c>
      <c r="P77" s="11">
        <f t="shared" si="65"/>
        <v>0.00441677748093173</v>
      </c>
      <c r="Q77" s="15">
        <f t="shared" si="66"/>
        <v>0.000574181072521125</v>
      </c>
      <c r="R77" s="11">
        <f t="shared" si="67"/>
        <v>0.0101740708333333</v>
      </c>
      <c r="S77" s="16">
        <f t="shared" si="68"/>
        <v>0.0564357258689349</v>
      </c>
      <c r="T77" s="3">
        <v>0.01</v>
      </c>
      <c r="U77" s="17">
        <f t="shared" si="69"/>
        <v>0.000564357258689349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0.0121643572586894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7.90658620689655</v>
      </c>
      <c r="E78" s="12">
        <f t="shared" si="78"/>
        <v>3.8581935483871</v>
      </c>
      <c r="F78" s="9" t="s">
        <v>109</v>
      </c>
      <c r="G78" s="6">
        <v>3</v>
      </c>
      <c r="H78" s="11">
        <f t="shared" si="60"/>
        <v>7.90658620689655</v>
      </c>
      <c r="I78" s="11">
        <f t="shared" si="61"/>
        <v>281.056586206897</v>
      </c>
      <c r="J78" s="11">
        <f t="shared" si="62"/>
        <v>0.0475021231220081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0.228114021089274</v>
      </c>
      <c r="P78" s="11">
        <f t="shared" si="65"/>
        <v>0.010835900315639</v>
      </c>
      <c r="Q78" s="15">
        <f t="shared" si="66"/>
        <v>0.00140866704103308</v>
      </c>
      <c r="R78" s="11">
        <f t="shared" si="67"/>
        <v>0.0101740708333333</v>
      </c>
      <c r="S78" s="16">
        <f t="shared" si="68"/>
        <v>0.13845657889641</v>
      </c>
      <c r="T78" s="3">
        <v>0.01</v>
      </c>
      <c r="U78" s="17">
        <f t="shared" si="69"/>
        <v>0.0013845657889641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0.0129845657889641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11.9504516129032</v>
      </c>
      <c r="E79" s="12">
        <f t="shared" si="78"/>
        <v>7.90658620689655</v>
      </c>
      <c r="F79" s="9" t="s">
        <v>109</v>
      </c>
      <c r="G79" s="6">
        <v>4</v>
      </c>
      <c r="H79" s="11">
        <f t="shared" si="60"/>
        <v>11.9504516129032</v>
      </c>
      <c r="I79" s="11">
        <f t="shared" si="61"/>
        <v>285.100451612903</v>
      </c>
      <c r="J79" s="11">
        <f t="shared" si="62"/>
        <v>0.0776458537110561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0.295540204106968</v>
      </c>
      <c r="P79" s="11">
        <f t="shared" si="65"/>
        <v>0.0229474714538253</v>
      </c>
      <c r="Q79" s="15">
        <f t="shared" si="66"/>
        <v>0.00298317128899729</v>
      </c>
      <c r="R79" s="11">
        <f t="shared" si="67"/>
        <v>0.0101740708333333</v>
      </c>
      <c r="S79" s="16">
        <f t="shared" si="68"/>
        <v>0.293213143280223</v>
      </c>
      <c r="T79" s="3">
        <v>0.01</v>
      </c>
      <c r="U79" s="17">
        <f t="shared" si="69"/>
        <v>0.00293213143280223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0.0220321314328022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15.4331</v>
      </c>
      <c r="E80" s="12">
        <f t="shared" si="78"/>
        <v>11.9504516129032</v>
      </c>
      <c r="F80" s="9" t="s">
        <v>109</v>
      </c>
      <c r="G80" s="6">
        <v>5</v>
      </c>
      <c r="H80" s="11">
        <f t="shared" si="60"/>
        <v>15.4331</v>
      </c>
      <c r="I80" s="11">
        <f t="shared" si="61"/>
        <v>288.5831</v>
      </c>
      <c r="J80" s="11">
        <f t="shared" si="62"/>
        <v>0.117250113540557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0.258963096020486</v>
      </c>
      <c r="O80" s="11">
        <f t="shared" si="79"/>
        <v>0.0918917199659904</v>
      </c>
      <c r="P80" s="11">
        <f t="shared" si="65"/>
        <v>0.0107743145994495</v>
      </c>
      <c r="Q80" s="15">
        <f t="shared" si="66"/>
        <v>0.00140066089792843</v>
      </c>
      <c r="R80" s="11">
        <f t="shared" si="67"/>
        <v>0.0101740708333333</v>
      </c>
      <c r="S80" s="16">
        <f t="shared" si="68"/>
        <v>0.137669662505145</v>
      </c>
      <c r="T80" s="3">
        <v>0.01</v>
      </c>
      <c r="U80" s="17">
        <f t="shared" si="69"/>
        <v>0.00137669662505145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0.0204766966250514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21.7561612903226</v>
      </c>
      <c r="E81" s="12">
        <f t="shared" si="78"/>
        <v>15.4331</v>
      </c>
      <c r="F81" s="9" t="s">
        <v>111</v>
      </c>
      <c r="G81" s="6">
        <v>6</v>
      </c>
      <c r="H81" s="11">
        <f t="shared" si="60"/>
        <v>21.7561612903226</v>
      </c>
      <c r="I81" s="11">
        <f t="shared" si="61"/>
        <v>294.906161290323</v>
      </c>
      <c r="J81" s="11">
        <f t="shared" si="62"/>
        <v>0.241706912026661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0.159379488699874</v>
      </c>
      <c r="P81" s="11">
        <f t="shared" si="65"/>
        <v>0.0385231240540347</v>
      </c>
      <c r="Q81" s="15">
        <f t="shared" si="66"/>
        <v>0.00500800612702451</v>
      </c>
      <c r="R81" s="11">
        <f t="shared" si="67"/>
        <v>0.0101740708333333</v>
      </c>
      <c r="S81" s="16">
        <f t="shared" si="68"/>
        <v>0.49223228431011</v>
      </c>
      <c r="T81" s="3">
        <v>0.01</v>
      </c>
      <c r="U81" s="17">
        <f t="shared" si="69"/>
        <v>0.0049223228431011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0.0240223228431011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24.4781</v>
      </c>
      <c r="E82" s="12">
        <f t="shared" si="78"/>
        <v>21.7561612903226</v>
      </c>
      <c r="F82" s="9" t="s">
        <v>109</v>
      </c>
      <c r="G82" s="6">
        <v>7</v>
      </c>
      <c r="H82" s="11">
        <f t="shared" si="60"/>
        <v>24.4781</v>
      </c>
      <c r="I82" s="11">
        <f t="shared" si="61"/>
        <v>297.6281</v>
      </c>
      <c r="J82" s="11">
        <f t="shared" si="62"/>
        <v>0.326907345898208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0.199118447979173</v>
      </c>
      <c r="P82" s="11">
        <f t="shared" si="65"/>
        <v>0.0650932833482418</v>
      </c>
      <c r="Q82" s="15">
        <f t="shared" si="66"/>
        <v>0.00846212683527144</v>
      </c>
      <c r="R82" s="11">
        <f t="shared" si="67"/>
        <v>0.0101740708333333</v>
      </c>
      <c r="S82" s="16">
        <f t="shared" si="68"/>
        <v>0.83173460986206</v>
      </c>
      <c r="T82" s="3">
        <v>0.01</v>
      </c>
      <c r="U82" s="17">
        <f t="shared" si="69"/>
        <v>0.0083173460986206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0.0332173460986206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24.5437419354839</v>
      </c>
      <c r="E83" s="12">
        <f t="shared" si="78"/>
        <v>24.4781</v>
      </c>
      <c r="F83" s="9" t="s">
        <v>109</v>
      </c>
      <c r="G83" s="6">
        <v>8</v>
      </c>
      <c r="H83" s="11">
        <f t="shared" si="60"/>
        <v>24.5437419354839</v>
      </c>
      <c r="I83" s="11">
        <f t="shared" si="61"/>
        <v>297.693741935484</v>
      </c>
      <c r="J83" s="11">
        <f t="shared" si="62"/>
        <v>0.329274058620659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0.212287247964264</v>
      </c>
      <c r="P83" s="11">
        <f t="shared" si="65"/>
        <v>0.0699006837306035</v>
      </c>
      <c r="Q83" s="15">
        <f t="shared" si="66"/>
        <v>0.00908708888497846</v>
      </c>
      <c r="R83" s="11">
        <f t="shared" si="67"/>
        <v>0.0101740708333333</v>
      </c>
      <c r="S83" s="16">
        <f t="shared" si="68"/>
        <v>0.893161550950327</v>
      </c>
      <c r="T83" s="3">
        <v>0.01</v>
      </c>
      <c r="U83" s="17">
        <f t="shared" si="69"/>
        <v>0.00893161550950328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0.0338316155095033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27.4836129032258</v>
      </c>
      <c r="E84" s="12">
        <f t="shared" si="78"/>
        <v>24.5437419354839</v>
      </c>
      <c r="F84" s="9" t="s">
        <v>109</v>
      </c>
      <c r="G84" s="6">
        <v>9</v>
      </c>
      <c r="H84" s="11">
        <f t="shared" si="60"/>
        <v>27.4836129032258</v>
      </c>
      <c r="I84" s="11">
        <f t="shared" si="61"/>
        <v>300.633612903226</v>
      </c>
      <c r="J84" s="11">
        <f t="shared" si="62"/>
        <v>0.453381242570485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0.220648647566994</v>
      </c>
      <c r="P84" s="11">
        <f t="shared" si="65"/>
        <v>0.100037958005421</v>
      </c>
      <c r="Q84" s="15">
        <f t="shared" si="66"/>
        <v>0.0130049345407047</v>
      </c>
      <c r="R84" s="11">
        <f t="shared" si="67"/>
        <v>0.0101740708333333</v>
      </c>
      <c r="S84" s="16">
        <f t="shared" si="68"/>
        <v>1.27824297213428</v>
      </c>
      <c r="T84" s="3">
        <v>0.01</v>
      </c>
      <c r="U84" s="17">
        <f t="shared" si="69"/>
        <v>0.0127824297213428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0.0318824297213428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21.2459666666667</v>
      </c>
      <c r="E85" s="12">
        <f t="shared" si="78"/>
        <v>27.4836129032258</v>
      </c>
      <c r="F85" s="9" t="s">
        <v>109</v>
      </c>
      <c r="G85" s="6">
        <v>10</v>
      </c>
      <c r="H85" s="11">
        <f t="shared" si="60"/>
        <v>21.2459666666667</v>
      </c>
      <c r="I85" s="11">
        <f t="shared" si="61"/>
        <v>294.395966666667</v>
      </c>
      <c r="J85" s="11">
        <f t="shared" si="62"/>
        <v>0.228265050143144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0.198872772894907</v>
      </c>
      <c r="P85" s="11">
        <f t="shared" si="65"/>
        <v>0.045395703476962</v>
      </c>
      <c r="Q85" s="15">
        <f t="shared" si="66"/>
        <v>0.00590144145200506</v>
      </c>
      <c r="R85" s="11">
        <f t="shared" si="67"/>
        <v>0.0101740708333333</v>
      </c>
      <c r="S85" s="16">
        <f t="shared" si="68"/>
        <v>0.580047214991877</v>
      </c>
      <c r="T85" s="3">
        <v>0.01</v>
      </c>
      <c r="U85" s="17">
        <f t="shared" si="69"/>
        <v>0.00580047214991877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0.0249004721499188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15.1848387096774</v>
      </c>
      <c r="E86" s="12">
        <f t="shared" si="78"/>
        <v>21.2459666666667</v>
      </c>
      <c r="F86" s="9" t="s">
        <v>109</v>
      </c>
      <c r="G86" s="6">
        <v>11</v>
      </c>
      <c r="H86" s="11">
        <f t="shared" si="60"/>
        <v>15.1848387096774</v>
      </c>
      <c r="I86" s="11">
        <f t="shared" si="61"/>
        <v>288.334838709677</v>
      </c>
      <c r="J86" s="11">
        <f t="shared" si="62"/>
        <v>0.113892915042278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0.145803215947047</v>
      </c>
      <c r="O86" s="11">
        <f t="shared" si="79"/>
        <v>0.0859359368042305</v>
      </c>
      <c r="P86" s="11">
        <f t="shared" si="65"/>
        <v>0.0097874943495228</v>
      </c>
      <c r="Q86" s="15">
        <f t="shared" si="66"/>
        <v>0.00127237426543796</v>
      </c>
      <c r="R86" s="11">
        <f t="shared" si="67"/>
        <v>0.0101740708333333</v>
      </c>
      <c r="S86" s="16">
        <f t="shared" si="68"/>
        <v>0.125060488203924</v>
      </c>
      <c r="T86" s="3">
        <v>0.01</v>
      </c>
      <c r="U86" s="17">
        <f t="shared" si="69"/>
        <v>0.00125060488203924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0.0128506048820392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11.2056</v>
      </c>
      <c r="E87" s="12">
        <f t="shared" si="78"/>
        <v>15.1848387096774</v>
      </c>
      <c r="F87" s="9" t="s">
        <v>111</v>
      </c>
      <c r="G87" s="6">
        <v>12</v>
      </c>
      <c r="H87" s="11">
        <f t="shared" si="60"/>
        <v>11.2056</v>
      </c>
      <c r="I87" s="11">
        <f t="shared" si="61"/>
        <v>284.3556</v>
      </c>
      <c r="J87" s="11">
        <f t="shared" si="62"/>
        <v>0.0710013421818809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0.154410525788041</v>
      </c>
      <c r="P87" s="11">
        <f t="shared" si="65"/>
        <v>0.0109633545779608</v>
      </c>
      <c r="Q87" s="15">
        <f t="shared" si="66"/>
        <v>0.00142523609513491</v>
      </c>
      <c r="R87" s="11">
        <f t="shared" si="67"/>
        <v>0.0101740708333333</v>
      </c>
      <c r="S87" s="16">
        <f t="shared" si="68"/>
        <v>0.140085135879476</v>
      </c>
      <c r="T87" s="3">
        <v>0.01</v>
      </c>
      <c r="U87" s="17">
        <f t="shared" si="69"/>
        <v>0.00140085135879476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0.0130008513587948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4.05912903225806</v>
      </c>
      <c r="E88" s="12">
        <f t="shared" si="78"/>
        <v>11.2056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3.91</v>
      </c>
      <c r="E91" s="9"/>
      <c r="F91" s="9"/>
      <c r="G91" s="6">
        <v>1</v>
      </c>
      <c r="H91" s="11">
        <f t="shared" ref="H91:H102" si="80">E92</f>
        <v>3.91</v>
      </c>
      <c r="I91" s="11">
        <f t="shared" ref="I91:I102" si="81">H91+273.15</f>
        <v>277.06</v>
      </c>
      <c r="J91" s="11">
        <f t="shared" ref="J91:J102" si="82">EXP(($C$18*(I91-$C$16))/($C$19*I91*$C$16))</f>
        <v>0.0288192101938779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0.00218795443791921</v>
      </c>
      <c r="Q91" s="15">
        <f t="shared" ref="Q91:Q102" si="86">P91*$B$93</f>
        <v>0.000393831798825457</v>
      </c>
      <c r="R91" s="11">
        <f t="shared" ref="R91:R102" si="87">L91*$B$93</f>
        <v>0.0136656</v>
      </c>
      <c r="S91" s="16">
        <f t="shared" ref="S91:S102" si="88">Q91/R91</f>
        <v>0.0288192101938779</v>
      </c>
      <c r="T91" s="3">
        <v>0.01</v>
      </c>
      <c r="U91" s="17">
        <f t="shared" ref="U91:U102" si="89">S91*T91</f>
        <v>0.000288192101938779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0.0150881921019388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80.0916666666667</v>
      </c>
      <c r="AU91" s="1">
        <f t="shared" ref="AU91:AU102" si="96">AT91*10000*AS91*0.67*AR91*AQ91</f>
        <v>11064.4044654136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3.8581935483871</v>
      </c>
      <c r="E92" s="12">
        <f t="shared" ref="E92:E103" si="97">D91</f>
        <v>3.91</v>
      </c>
      <c r="F92" s="9" t="s">
        <v>109</v>
      </c>
      <c r="G92" s="6">
        <v>2</v>
      </c>
      <c r="H92" s="11">
        <f t="shared" si="80"/>
        <v>3.8581935483871</v>
      </c>
      <c r="I92" s="11">
        <f t="shared" si="81"/>
        <v>277.008193548387</v>
      </c>
      <c r="J92" s="11">
        <f t="shared" si="82"/>
        <v>0.0286304159216596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0.149652045562081</v>
      </c>
      <c r="P92" s="11">
        <f t="shared" si="85"/>
        <v>0.00428460030796953</v>
      </c>
      <c r="Q92" s="15">
        <f t="shared" si="86"/>
        <v>0.000771228055434515</v>
      </c>
      <c r="R92" s="11">
        <f t="shared" si="87"/>
        <v>0.0136656</v>
      </c>
      <c r="S92" s="16">
        <f t="shared" si="88"/>
        <v>0.0564357258689348</v>
      </c>
      <c r="T92" s="3">
        <v>0.01</v>
      </c>
      <c r="U92" s="17">
        <f t="shared" si="89"/>
        <v>0.000564357258689348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0.0153643572586893</v>
      </c>
      <c r="AR92" s="24">
        <f t="shared" si="93"/>
        <v>7.592</v>
      </c>
      <c r="AS92" s="1">
        <f t="shared" si="94"/>
        <v>0.18</v>
      </c>
      <c r="AT92" s="2">
        <f t="shared" si="95"/>
        <v>80.0916666666667</v>
      </c>
      <c r="AU92" s="1">
        <f t="shared" si="96"/>
        <v>11266.9206431569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7.90658620689655</v>
      </c>
      <c r="E93" s="12">
        <f t="shared" si="97"/>
        <v>3.8581935483871</v>
      </c>
      <c r="F93" s="9" t="s">
        <v>109</v>
      </c>
      <c r="G93" s="6">
        <v>3</v>
      </c>
      <c r="H93" s="11">
        <f t="shared" si="80"/>
        <v>7.90658620689655</v>
      </c>
      <c r="I93" s="11">
        <f t="shared" si="81"/>
        <v>281.056586206897</v>
      </c>
      <c r="J93" s="11">
        <f t="shared" si="82"/>
        <v>0.0475021231220081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0.221287445254111</v>
      </c>
      <c r="P93" s="11">
        <f t="shared" si="85"/>
        <v>0.0105116234698154</v>
      </c>
      <c r="Q93" s="15">
        <f t="shared" si="86"/>
        <v>0.00189209222456678</v>
      </c>
      <c r="R93" s="11">
        <f t="shared" si="87"/>
        <v>0.0136656</v>
      </c>
      <c r="S93" s="16">
        <f t="shared" si="88"/>
        <v>0.13845657889641</v>
      </c>
      <c r="T93" s="3">
        <v>0.01</v>
      </c>
      <c r="U93" s="17">
        <f t="shared" si="89"/>
        <v>0.0013845657889641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0.0161845657889641</v>
      </c>
      <c r="AR93" s="24">
        <f t="shared" si="93"/>
        <v>7.592</v>
      </c>
      <c r="AS93" s="1">
        <f t="shared" si="94"/>
        <v>0.18</v>
      </c>
      <c r="AT93" s="2">
        <f t="shared" si="95"/>
        <v>80.0916666666667</v>
      </c>
      <c r="AU93" s="1">
        <f t="shared" si="96"/>
        <v>11868.3922352224</v>
      </c>
    </row>
    <row r="94" s="1" customFormat="1" spans="1:47">
      <c r="A94" s="6"/>
      <c r="B94" s="6"/>
      <c r="C94" s="9">
        <v>3</v>
      </c>
      <c r="D94" s="10">
        <v>11.9504516129032</v>
      </c>
      <c r="E94" s="12">
        <f t="shared" si="97"/>
        <v>7.90658620689655</v>
      </c>
      <c r="F94" s="9" t="s">
        <v>109</v>
      </c>
      <c r="G94" s="6">
        <v>4</v>
      </c>
      <c r="H94" s="11">
        <f t="shared" si="80"/>
        <v>11.9504516129032</v>
      </c>
      <c r="I94" s="11">
        <f t="shared" si="81"/>
        <v>285.100451612903</v>
      </c>
      <c r="J94" s="11">
        <f t="shared" si="82"/>
        <v>0.0776458537110561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0.286695821784296</v>
      </c>
      <c r="P94" s="11">
        <f t="shared" si="85"/>
        <v>0.0222607418378344</v>
      </c>
      <c r="Q94" s="15">
        <f t="shared" si="86"/>
        <v>0.0040069335308102</v>
      </c>
      <c r="R94" s="11">
        <f t="shared" si="87"/>
        <v>0.0136656</v>
      </c>
      <c r="S94" s="16">
        <f t="shared" si="88"/>
        <v>0.293213143280222</v>
      </c>
      <c r="T94" s="3">
        <v>0.01</v>
      </c>
      <c r="U94" s="17">
        <f t="shared" si="89"/>
        <v>0.00293213143280222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0.0300321314328022</v>
      </c>
      <c r="AR94" s="24">
        <f t="shared" si="93"/>
        <v>7.592</v>
      </c>
      <c r="AS94" s="1">
        <f t="shared" si="94"/>
        <v>0.18</v>
      </c>
      <c r="AT94" s="2">
        <f t="shared" si="95"/>
        <v>80.0916666666667</v>
      </c>
      <c r="AU94" s="1">
        <f t="shared" si="96"/>
        <v>22023.0261442844</v>
      </c>
    </row>
    <row r="95" s="1" customFormat="1" spans="1:47">
      <c r="A95" s="6"/>
      <c r="B95" s="6"/>
      <c r="C95" s="9">
        <v>4</v>
      </c>
      <c r="D95" s="10">
        <v>15.4331</v>
      </c>
      <c r="E95" s="12">
        <f t="shared" si="97"/>
        <v>11.9504516129032</v>
      </c>
      <c r="F95" s="9" t="s">
        <v>109</v>
      </c>
      <c r="G95" s="6">
        <v>5</v>
      </c>
      <c r="H95" s="11">
        <f t="shared" si="80"/>
        <v>15.4331</v>
      </c>
      <c r="I95" s="11">
        <f t="shared" si="81"/>
        <v>288.5831</v>
      </c>
      <c r="J95" s="11">
        <f t="shared" si="82"/>
        <v>0.117250113540557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0.251213325949138</v>
      </c>
      <c r="O95" s="11">
        <f t="shared" si="98"/>
        <v>0.089141753997323</v>
      </c>
      <c r="P95" s="11">
        <f t="shared" si="85"/>
        <v>0.0104518807773905</v>
      </c>
      <c r="Q95" s="15">
        <f t="shared" si="86"/>
        <v>0.0018813385399303</v>
      </c>
      <c r="R95" s="11">
        <f t="shared" si="87"/>
        <v>0.0136656</v>
      </c>
      <c r="S95" s="16">
        <f t="shared" si="88"/>
        <v>0.137669662505144</v>
      </c>
      <c r="T95" s="3">
        <v>0.01</v>
      </c>
      <c r="U95" s="17">
        <f t="shared" si="89"/>
        <v>0.00137669662505144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0.0284766966250514</v>
      </c>
      <c r="AR95" s="24">
        <f t="shared" si="93"/>
        <v>7.592</v>
      </c>
      <c r="AS95" s="1">
        <f t="shared" si="94"/>
        <v>0.18</v>
      </c>
      <c r="AT95" s="2">
        <f t="shared" si="95"/>
        <v>80.0916666666667</v>
      </c>
      <c r="AU95" s="1">
        <f t="shared" si="96"/>
        <v>20882.4017595826</v>
      </c>
    </row>
    <row r="96" s="1" customFormat="1" spans="1:47">
      <c r="A96" s="6"/>
      <c r="B96" s="6"/>
      <c r="C96" s="9">
        <v>5</v>
      </c>
      <c r="D96" s="10">
        <v>21.7561612903226</v>
      </c>
      <c r="E96" s="12">
        <f t="shared" si="97"/>
        <v>15.4331</v>
      </c>
      <c r="F96" s="9" t="s">
        <v>111</v>
      </c>
      <c r="G96" s="6">
        <v>6</v>
      </c>
      <c r="H96" s="11">
        <f t="shared" si="80"/>
        <v>21.7561612903226</v>
      </c>
      <c r="I96" s="11">
        <f t="shared" si="81"/>
        <v>294.906161290323</v>
      </c>
      <c r="J96" s="11">
        <f t="shared" si="82"/>
        <v>0.241706912026661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0.154609873219932</v>
      </c>
      <c r="P96" s="11">
        <f t="shared" si="85"/>
        <v>0.0373702750248234</v>
      </c>
      <c r="Q96" s="15">
        <f t="shared" si="86"/>
        <v>0.00672664950446821</v>
      </c>
      <c r="R96" s="11">
        <f t="shared" si="87"/>
        <v>0.0136656</v>
      </c>
      <c r="S96" s="16">
        <f t="shared" si="88"/>
        <v>0.492232284310108</v>
      </c>
      <c r="T96" s="3">
        <v>0.01</v>
      </c>
      <c r="U96" s="17">
        <f t="shared" si="89"/>
        <v>0.00492232284310108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0.0320223228431011</v>
      </c>
      <c r="AR96" s="24">
        <f t="shared" si="93"/>
        <v>7.592</v>
      </c>
      <c r="AS96" s="1">
        <f t="shared" si="94"/>
        <v>0.18</v>
      </c>
      <c r="AT96" s="2">
        <f t="shared" si="95"/>
        <v>80.0916666666667</v>
      </c>
      <c r="AU96" s="1">
        <f t="shared" si="96"/>
        <v>23482.464265059</v>
      </c>
    </row>
    <row r="97" s="1" customFormat="1" spans="1:47">
      <c r="A97" s="6"/>
      <c r="B97" s="6"/>
      <c r="C97" s="9">
        <v>6</v>
      </c>
      <c r="D97" s="10">
        <v>24.4781</v>
      </c>
      <c r="E97" s="12">
        <f t="shared" si="97"/>
        <v>21.7561612903226</v>
      </c>
      <c r="F97" s="9" t="s">
        <v>109</v>
      </c>
      <c r="G97" s="6">
        <v>7</v>
      </c>
      <c r="H97" s="11">
        <f t="shared" si="80"/>
        <v>24.4781</v>
      </c>
      <c r="I97" s="11">
        <f t="shared" si="81"/>
        <v>297.6281</v>
      </c>
      <c r="J97" s="11">
        <f t="shared" si="82"/>
        <v>0.326907345898208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0.193159598195109</v>
      </c>
      <c r="P97" s="11">
        <f t="shared" si="85"/>
        <v>0.0631452915807274</v>
      </c>
      <c r="Q97" s="15">
        <f t="shared" si="86"/>
        <v>0.0113661524845309</v>
      </c>
      <c r="R97" s="11">
        <f t="shared" si="87"/>
        <v>0.0136656</v>
      </c>
      <c r="S97" s="16">
        <f t="shared" si="88"/>
        <v>0.831734609862057</v>
      </c>
      <c r="T97" s="3">
        <v>0.01</v>
      </c>
      <c r="U97" s="17">
        <f t="shared" si="89"/>
        <v>0.00831734609862057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0.0428173460986206</v>
      </c>
      <c r="AR97" s="24">
        <f t="shared" si="93"/>
        <v>7.592</v>
      </c>
      <c r="AS97" s="1">
        <f t="shared" si="94"/>
        <v>0.18</v>
      </c>
      <c r="AT97" s="2">
        <f t="shared" si="95"/>
        <v>80.0916666666667</v>
      </c>
      <c r="AU97" s="1">
        <f t="shared" si="96"/>
        <v>31398.6216618928</v>
      </c>
    </row>
    <row r="98" s="1" customFormat="1" spans="1:47">
      <c r="A98" s="6"/>
      <c r="B98" s="6"/>
      <c r="C98" s="9">
        <v>7</v>
      </c>
      <c r="D98" s="10">
        <v>24.5437419354839</v>
      </c>
      <c r="E98" s="12">
        <f t="shared" si="97"/>
        <v>24.4781</v>
      </c>
      <c r="F98" s="9" t="s">
        <v>109</v>
      </c>
      <c r="G98" s="6">
        <v>8</v>
      </c>
      <c r="H98" s="11">
        <f t="shared" si="80"/>
        <v>24.5437419354839</v>
      </c>
      <c r="I98" s="11">
        <f t="shared" si="81"/>
        <v>297.693741935484</v>
      </c>
      <c r="J98" s="11">
        <f t="shared" si="82"/>
        <v>0.329274058620659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0.205934306614382</v>
      </c>
      <c r="P98" s="11">
        <f t="shared" si="85"/>
        <v>0.0678088249481487</v>
      </c>
      <c r="Q98" s="15">
        <f t="shared" si="86"/>
        <v>0.0122055884906668</v>
      </c>
      <c r="R98" s="11">
        <f t="shared" si="87"/>
        <v>0.0136656</v>
      </c>
      <c r="S98" s="16">
        <f t="shared" si="88"/>
        <v>0.893161550950325</v>
      </c>
      <c r="T98" s="3">
        <v>0.01</v>
      </c>
      <c r="U98" s="17">
        <f t="shared" si="89"/>
        <v>0.00893161550950325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0.0434316155095033</v>
      </c>
      <c r="AR98" s="24">
        <f t="shared" si="93"/>
        <v>7.592</v>
      </c>
      <c r="AS98" s="1">
        <f t="shared" si="94"/>
        <v>0.18</v>
      </c>
      <c r="AT98" s="2">
        <f t="shared" si="95"/>
        <v>80.0916666666667</v>
      </c>
      <c r="AU98" s="1">
        <f t="shared" si="96"/>
        <v>31849.0749147954</v>
      </c>
    </row>
    <row r="99" s="1" customFormat="1" spans="1:47">
      <c r="A99" s="6"/>
      <c r="B99" s="6"/>
      <c r="C99" s="9">
        <v>8</v>
      </c>
      <c r="D99" s="10">
        <v>27.4836129032258</v>
      </c>
      <c r="E99" s="12">
        <f t="shared" si="97"/>
        <v>24.5437419354839</v>
      </c>
      <c r="F99" s="9" t="s">
        <v>109</v>
      </c>
      <c r="G99" s="6">
        <v>9</v>
      </c>
      <c r="H99" s="11">
        <f t="shared" si="80"/>
        <v>27.4836129032258</v>
      </c>
      <c r="I99" s="11">
        <f t="shared" si="81"/>
        <v>300.633612903226</v>
      </c>
      <c r="J99" s="11">
        <f t="shared" si="82"/>
        <v>0.453381242570485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0.214045481666233</v>
      </c>
      <c r="P99" s="11">
        <f t="shared" si="85"/>
        <v>0.0970442064444346</v>
      </c>
      <c r="Q99" s="15">
        <f t="shared" si="86"/>
        <v>0.0174679571599982</v>
      </c>
      <c r="R99" s="11">
        <f t="shared" si="87"/>
        <v>0.0136656</v>
      </c>
      <c r="S99" s="16">
        <f t="shared" si="88"/>
        <v>1.27824297213428</v>
      </c>
      <c r="T99" s="3">
        <v>0.01</v>
      </c>
      <c r="U99" s="17">
        <f t="shared" si="89"/>
        <v>0.0127824297213428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0.0398824297213428</v>
      </c>
      <c r="AR99" s="24">
        <f t="shared" si="93"/>
        <v>7.592</v>
      </c>
      <c r="AS99" s="1">
        <f t="shared" si="94"/>
        <v>0.18</v>
      </c>
      <c r="AT99" s="2">
        <f t="shared" si="95"/>
        <v>80.0916666666667</v>
      </c>
      <c r="AU99" s="1">
        <f t="shared" si="96"/>
        <v>29246.4021215415</v>
      </c>
    </row>
    <row r="100" s="1" customFormat="1" spans="1:47">
      <c r="A100" s="6"/>
      <c r="B100" s="6"/>
      <c r="C100" s="9">
        <v>9</v>
      </c>
      <c r="D100" s="10">
        <v>21.2459666666667</v>
      </c>
      <c r="E100" s="12">
        <f t="shared" si="97"/>
        <v>27.4836129032258</v>
      </c>
      <c r="F100" s="9" t="s">
        <v>109</v>
      </c>
      <c r="G100" s="6">
        <v>10</v>
      </c>
      <c r="H100" s="11">
        <f t="shared" si="80"/>
        <v>21.2459666666667</v>
      </c>
      <c r="I100" s="11">
        <f t="shared" si="81"/>
        <v>294.395966666667</v>
      </c>
      <c r="J100" s="11">
        <f t="shared" si="82"/>
        <v>0.228265050143144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0.192921275221798</v>
      </c>
      <c r="P100" s="11">
        <f t="shared" si="85"/>
        <v>0.0440371845621831</v>
      </c>
      <c r="Q100" s="15">
        <f t="shared" si="86"/>
        <v>0.00792669322119297</v>
      </c>
      <c r="R100" s="11">
        <f t="shared" si="87"/>
        <v>0.0136656</v>
      </c>
      <c r="S100" s="16">
        <f t="shared" si="88"/>
        <v>0.580047214991875</v>
      </c>
      <c r="T100" s="3">
        <v>0.01</v>
      </c>
      <c r="U100" s="17">
        <f t="shared" si="89"/>
        <v>0.00580047214991875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0.0329004721499188</v>
      </c>
      <c r="AR100" s="24">
        <f t="shared" si="93"/>
        <v>7.592</v>
      </c>
      <c r="AS100" s="1">
        <f t="shared" si="94"/>
        <v>0.18</v>
      </c>
      <c r="AT100" s="2">
        <f t="shared" si="95"/>
        <v>80.0916666666667</v>
      </c>
      <c r="AU100" s="1">
        <f t="shared" si="96"/>
        <v>24126.4247240728</v>
      </c>
    </row>
    <row r="101" s="1" customFormat="1" spans="1:47">
      <c r="A101" s="6"/>
      <c r="B101" s="6"/>
      <c r="C101" s="9">
        <v>10</v>
      </c>
      <c r="D101" s="10">
        <v>15.1848387096774</v>
      </c>
      <c r="E101" s="12">
        <f t="shared" si="97"/>
        <v>21.2459666666667</v>
      </c>
      <c r="F101" s="9" t="s">
        <v>109</v>
      </c>
      <c r="G101" s="6">
        <v>11</v>
      </c>
      <c r="H101" s="11">
        <f t="shared" si="80"/>
        <v>15.1848387096774</v>
      </c>
      <c r="I101" s="11">
        <f t="shared" si="81"/>
        <v>288.334838709677</v>
      </c>
      <c r="J101" s="11">
        <f t="shared" si="82"/>
        <v>0.113892915042278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0.141439886126634</v>
      </c>
      <c r="O101" s="11">
        <f t="shared" si="98"/>
        <v>0.0833642045329808</v>
      </c>
      <c r="P101" s="11">
        <f t="shared" si="85"/>
        <v>0.00949459226444187</v>
      </c>
      <c r="Q101" s="15">
        <f t="shared" si="86"/>
        <v>0.00170902660759954</v>
      </c>
      <c r="R101" s="11">
        <f t="shared" si="87"/>
        <v>0.0136656</v>
      </c>
      <c r="S101" s="16">
        <f t="shared" si="88"/>
        <v>0.125060488203923</v>
      </c>
      <c r="T101" s="3">
        <v>0.01</v>
      </c>
      <c r="U101" s="17">
        <f t="shared" si="89"/>
        <v>0.00125060488203923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0.0160506048820392</v>
      </c>
      <c r="AR101" s="24">
        <f t="shared" si="93"/>
        <v>7.592</v>
      </c>
      <c r="AS101" s="1">
        <f t="shared" si="94"/>
        <v>0.18</v>
      </c>
      <c r="AT101" s="2">
        <f t="shared" si="95"/>
        <v>80.0916666666667</v>
      </c>
      <c r="AU101" s="1">
        <f t="shared" si="96"/>
        <v>11770.1566317282</v>
      </c>
    </row>
    <row r="102" s="1" customFormat="1" spans="1:48">
      <c r="A102" s="6"/>
      <c r="B102" s="6"/>
      <c r="C102" s="9">
        <v>11</v>
      </c>
      <c r="D102" s="10">
        <v>11.2056</v>
      </c>
      <c r="E102" s="12">
        <f t="shared" si="97"/>
        <v>15.1848387096774</v>
      </c>
      <c r="F102" s="9" t="s">
        <v>111</v>
      </c>
      <c r="G102" s="6">
        <v>12</v>
      </c>
      <c r="H102" s="11">
        <f t="shared" si="80"/>
        <v>11.2056</v>
      </c>
      <c r="I102" s="11">
        <f t="shared" si="81"/>
        <v>284.3556</v>
      </c>
      <c r="J102" s="11">
        <f t="shared" si="82"/>
        <v>0.0710013421818809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0.149789612268539</v>
      </c>
      <c r="P102" s="11">
        <f t="shared" si="85"/>
        <v>0.0106352635159698</v>
      </c>
      <c r="Q102" s="15">
        <f t="shared" si="86"/>
        <v>0.00191434743287456</v>
      </c>
      <c r="R102" s="11">
        <f t="shared" si="87"/>
        <v>0.0136656</v>
      </c>
      <c r="S102" s="16">
        <f t="shared" si="88"/>
        <v>0.140085135879476</v>
      </c>
      <c r="T102" s="3">
        <v>0.01</v>
      </c>
      <c r="U102" s="17">
        <f t="shared" si="89"/>
        <v>0.00140085135879476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0.0162008513587948</v>
      </c>
      <c r="AR102" s="24">
        <f t="shared" si="93"/>
        <v>7.592</v>
      </c>
      <c r="AS102" s="1">
        <f t="shared" si="94"/>
        <v>0.18</v>
      </c>
      <c r="AT102" s="2">
        <f t="shared" si="95"/>
        <v>80.0916666666667</v>
      </c>
      <c r="AU102" s="1">
        <f t="shared" si="96"/>
        <v>11880.3346952825</v>
      </c>
      <c r="AV102" s="1">
        <f>SUM(AU91:AU102)</f>
        <v>240858.624262032</v>
      </c>
    </row>
    <row r="103" s="1" customFormat="1" spans="1:46">
      <c r="A103" s="6"/>
      <c r="B103" s="6"/>
      <c r="C103" s="9">
        <v>12</v>
      </c>
      <c r="D103" s="10">
        <v>4.05912903225806</v>
      </c>
      <c r="E103" s="12">
        <f t="shared" si="97"/>
        <v>11.2056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29">
        <v>3.91</v>
      </c>
      <c r="E107" s="9"/>
      <c r="F107" s="9"/>
      <c r="G107" s="6">
        <v>1</v>
      </c>
      <c r="H107" s="11">
        <f t="shared" ref="H107:H118" si="99">E108</f>
        <v>3.91</v>
      </c>
      <c r="I107" s="11">
        <f t="shared" ref="I107:I118" si="100">H107+273.15</f>
        <v>277.06</v>
      </c>
      <c r="J107" s="11">
        <f t="shared" ref="J107:J118" si="101">EXP(($C$18*(I107-$C$16))/($C$19*I107*$C$16))</f>
        <v>0.0288192101938779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0.0702222924948997</v>
      </c>
      <c r="Q107" s="15">
        <f t="shared" ref="Q107:Q118" si="105">P107*$B$109</f>
        <v>0.0316000316227049</v>
      </c>
      <c r="R107" s="11">
        <f t="shared" ref="R107:R118" si="106">L107*$B$109</f>
        <v>1.0964919375</v>
      </c>
      <c r="S107" s="16">
        <f t="shared" ref="S107:S118" si="107">Q107/R107</f>
        <v>0.0288192101938779</v>
      </c>
      <c r="T107" s="3">
        <v>0.27</v>
      </c>
      <c r="U107" s="17">
        <f t="shared" ref="U107:U118" si="108">S107*T107</f>
        <v>0.00778118675234702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0.228746027805833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329.253333333333</v>
      </c>
      <c r="AF107" s="1">
        <f t="shared" ref="AF107:AF118" si="113">AE107*10000*AC107*AB107</f>
        <v>6796931.7080796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3.8581935483871</v>
      </c>
      <c r="E108" s="12">
        <f t="shared" ref="E108:E119" si="114">D107</f>
        <v>3.91</v>
      </c>
      <c r="F108" s="9" t="s">
        <v>109</v>
      </c>
      <c r="G108" s="6">
        <v>2</v>
      </c>
      <c r="H108" s="11">
        <f t="shared" si="99"/>
        <v>3.8581935483871</v>
      </c>
      <c r="I108" s="11">
        <f t="shared" si="100"/>
        <v>277.008193548387</v>
      </c>
      <c r="J108" s="11">
        <f t="shared" si="101"/>
        <v>0.0286304159216596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4.8030752075051</v>
      </c>
      <c r="P108" s="11">
        <f t="shared" si="104"/>
        <v>0.137514040893883</v>
      </c>
      <c r="Q108" s="15">
        <f t="shared" si="105"/>
        <v>0.0618813184022472</v>
      </c>
      <c r="R108" s="11">
        <f t="shared" si="106"/>
        <v>1.0964919375</v>
      </c>
      <c r="S108" s="16">
        <f t="shared" si="107"/>
        <v>0.0564357258689348</v>
      </c>
      <c r="T108" s="3">
        <v>0.27</v>
      </c>
      <c r="U108" s="17">
        <f t="shared" si="108"/>
        <v>0.0152376459846124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0.230994150264361</v>
      </c>
      <c r="AC108" s="24">
        <f t="shared" si="110"/>
        <v>9.024625</v>
      </c>
      <c r="AD108" s="1">
        <f t="shared" si="111"/>
        <v>0.45</v>
      </c>
      <c r="AE108" s="25">
        <f t="shared" si="112"/>
        <v>329.253333333333</v>
      </c>
      <c r="AF108" s="1">
        <f t="shared" si="113"/>
        <v>6863732.14596518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7.90658620689655</v>
      </c>
      <c r="E109" s="12">
        <f t="shared" si="114"/>
        <v>3.8581935483871</v>
      </c>
      <c r="F109" s="9" t="s">
        <v>109</v>
      </c>
      <c r="G109" s="6">
        <v>3</v>
      </c>
      <c r="H109" s="11">
        <f t="shared" si="99"/>
        <v>7.90658620689655</v>
      </c>
      <c r="I109" s="11">
        <f t="shared" si="100"/>
        <v>281.056586206897</v>
      </c>
      <c r="J109" s="11">
        <f t="shared" si="101"/>
        <v>0.0475021231220081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7.10220991661122</v>
      </c>
      <c r="P109" s="11">
        <f t="shared" si="104"/>
        <v>0.337370049897213</v>
      </c>
      <c r="Q109" s="15">
        <f t="shared" si="105"/>
        <v>0.151816522453746</v>
      </c>
      <c r="R109" s="11">
        <f t="shared" si="106"/>
        <v>1.0964919375</v>
      </c>
      <c r="S109" s="16">
        <f t="shared" si="107"/>
        <v>0.13845657889641</v>
      </c>
      <c r="T109" s="3">
        <v>0.27</v>
      </c>
      <c r="U109" s="17">
        <f t="shared" si="108"/>
        <v>0.0373832763020306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0.237671057805062</v>
      </c>
      <c r="AC109" s="24">
        <f t="shared" si="110"/>
        <v>9.024625</v>
      </c>
      <c r="AD109" s="1">
        <f t="shared" si="111"/>
        <v>0.45</v>
      </c>
      <c r="AE109" s="25">
        <f t="shared" si="112"/>
        <v>329.253333333333</v>
      </c>
      <c r="AF109" s="1">
        <f t="shared" si="113"/>
        <v>7062128.96627557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11.9504516129032</v>
      </c>
      <c r="E110" s="12">
        <f t="shared" si="114"/>
        <v>7.90658620689655</v>
      </c>
      <c r="F110" s="9" t="s">
        <v>109</v>
      </c>
      <c r="G110" s="6">
        <v>4</v>
      </c>
      <c r="H110" s="11">
        <f t="shared" si="99"/>
        <v>11.9504516129032</v>
      </c>
      <c r="I110" s="11">
        <f t="shared" si="100"/>
        <v>285.100451612903</v>
      </c>
      <c r="J110" s="11">
        <f t="shared" si="101"/>
        <v>0.0776458537110561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9.201488616714</v>
      </c>
      <c r="P110" s="11">
        <f t="shared" si="104"/>
        <v>0.714457439057323</v>
      </c>
      <c r="Q110" s="15">
        <f t="shared" si="105"/>
        <v>0.321505847575795</v>
      </c>
      <c r="R110" s="11">
        <f t="shared" si="106"/>
        <v>1.0964919375</v>
      </c>
      <c r="S110" s="16">
        <f t="shared" si="107"/>
        <v>0.293213143280222</v>
      </c>
      <c r="T110" s="3">
        <v>0.27</v>
      </c>
      <c r="U110" s="17">
        <f t="shared" si="108"/>
        <v>0.0791675486856599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0.299069015928726</v>
      </c>
      <c r="AC110" s="24">
        <f t="shared" si="110"/>
        <v>9.024625</v>
      </c>
      <c r="AD110" s="1">
        <f t="shared" si="111"/>
        <v>0.45</v>
      </c>
      <c r="AE110" s="25">
        <f t="shared" si="112"/>
        <v>329.253333333333</v>
      </c>
      <c r="AF110" s="1">
        <f t="shared" si="113"/>
        <v>8886500.44229661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15.4331</v>
      </c>
      <c r="E111" s="12">
        <f t="shared" si="114"/>
        <v>11.9504516129032</v>
      </c>
      <c r="F111" s="9" t="s">
        <v>109</v>
      </c>
      <c r="G111" s="6">
        <v>5</v>
      </c>
      <c r="H111" s="11">
        <f t="shared" si="99"/>
        <v>15.4331</v>
      </c>
      <c r="I111" s="11">
        <f t="shared" si="100"/>
        <v>288.5831</v>
      </c>
      <c r="J111" s="11">
        <f t="shared" si="101"/>
        <v>0.117250113540557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8.06267961877385</v>
      </c>
      <c r="O111" s="11">
        <f t="shared" si="115"/>
        <v>2.86100030888283</v>
      </c>
      <c r="P111" s="11">
        <f t="shared" si="104"/>
        <v>0.335452611056081</v>
      </c>
      <c r="Q111" s="15">
        <f t="shared" si="105"/>
        <v>0.150953674975237</v>
      </c>
      <c r="R111" s="11">
        <f t="shared" si="106"/>
        <v>1.0964919375</v>
      </c>
      <c r="S111" s="16">
        <f t="shared" si="107"/>
        <v>0.137669662505144</v>
      </c>
      <c r="T111" s="3">
        <v>0.27</v>
      </c>
      <c r="U111" s="17">
        <f t="shared" si="108"/>
        <v>0.0371708088763889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0.286406998876231</v>
      </c>
      <c r="AC111" s="24">
        <f t="shared" si="110"/>
        <v>9.024625</v>
      </c>
      <c r="AD111" s="1">
        <f t="shared" si="111"/>
        <v>0.45</v>
      </c>
      <c r="AE111" s="25">
        <f t="shared" si="112"/>
        <v>329.253333333333</v>
      </c>
      <c r="AF111" s="1">
        <f t="shared" si="113"/>
        <v>8510262.80434557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21.7561612903226</v>
      </c>
      <c r="E112" s="12">
        <f t="shared" si="114"/>
        <v>15.4331</v>
      </c>
      <c r="F112" s="9" t="s">
        <v>111</v>
      </c>
      <c r="G112" s="6">
        <v>6</v>
      </c>
      <c r="H112" s="11">
        <f t="shared" si="99"/>
        <v>21.7561612903226</v>
      </c>
      <c r="I112" s="11">
        <f t="shared" si="100"/>
        <v>294.906161290323</v>
      </c>
      <c r="J112" s="11">
        <f t="shared" si="101"/>
        <v>0.241706912026661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4.96219644782675</v>
      </c>
      <c r="P112" s="11">
        <f t="shared" si="104"/>
        <v>1.19939718027387</v>
      </c>
      <c r="Q112" s="15">
        <f t="shared" si="105"/>
        <v>0.539728731123241</v>
      </c>
      <c r="R112" s="11">
        <f t="shared" si="106"/>
        <v>1.0964919375</v>
      </c>
      <c r="S112" s="16">
        <f t="shared" si="107"/>
        <v>0.492232284310108</v>
      </c>
      <c r="T112" s="3">
        <v>0.27</v>
      </c>
      <c r="U112" s="17">
        <f t="shared" si="108"/>
        <v>0.132902716763729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0.330470169104264</v>
      </c>
      <c r="AC112" s="24">
        <f t="shared" si="110"/>
        <v>9.024625</v>
      </c>
      <c r="AD112" s="1">
        <f t="shared" si="111"/>
        <v>0.45</v>
      </c>
      <c r="AE112" s="25">
        <f t="shared" si="112"/>
        <v>329.253333333333</v>
      </c>
      <c r="AF112" s="1">
        <f t="shared" si="113"/>
        <v>9819550.49670126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24.4781</v>
      </c>
      <c r="E113" s="12">
        <f t="shared" si="114"/>
        <v>21.7561612903226</v>
      </c>
      <c r="F113" s="9" t="s">
        <v>109</v>
      </c>
      <c r="G113" s="6">
        <v>7</v>
      </c>
      <c r="H113" s="11">
        <f t="shared" si="99"/>
        <v>24.4781</v>
      </c>
      <c r="I113" s="11">
        <f t="shared" si="100"/>
        <v>297.6281</v>
      </c>
      <c r="J113" s="11">
        <f t="shared" si="101"/>
        <v>0.326907345898208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6.19944801755288</v>
      </c>
      <c r="P113" s="11">
        <f t="shared" si="104"/>
        <v>2.02664509745212</v>
      </c>
      <c r="Q113" s="15">
        <f t="shared" si="105"/>
        <v>0.911990293853454</v>
      </c>
      <c r="R113" s="11">
        <f t="shared" si="106"/>
        <v>1.0964919375</v>
      </c>
      <c r="S113" s="16">
        <f t="shared" si="107"/>
        <v>0.831734609862057</v>
      </c>
      <c r="T113" s="3">
        <v>0.27</v>
      </c>
      <c r="U113" s="17">
        <f t="shared" si="108"/>
        <v>0.224568344662756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0.358107355915821</v>
      </c>
      <c r="AC113" s="24">
        <f t="shared" si="110"/>
        <v>9.024625</v>
      </c>
      <c r="AD113" s="1">
        <f t="shared" si="111"/>
        <v>0.45</v>
      </c>
      <c r="AE113" s="25">
        <f t="shared" si="112"/>
        <v>329.253333333333</v>
      </c>
      <c r="AF113" s="1">
        <f t="shared" si="113"/>
        <v>10640758.5113866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24.5437419354839</v>
      </c>
      <c r="E114" s="12">
        <f t="shared" si="114"/>
        <v>24.4781</v>
      </c>
      <c r="F114" s="9" t="s">
        <v>109</v>
      </c>
      <c r="G114" s="6">
        <v>8</v>
      </c>
      <c r="H114" s="11">
        <f t="shared" si="99"/>
        <v>24.5437419354839</v>
      </c>
      <c r="I114" s="11">
        <f t="shared" si="100"/>
        <v>297.693741935484</v>
      </c>
      <c r="J114" s="11">
        <f t="shared" si="101"/>
        <v>0.329274058620659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6.60945167010076</v>
      </c>
      <c r="P114" s="11">
        <f t="shared" si="104"/>
        <v>2.17632097667117</v>
      </c>
      <c r="Q114" s="15">
        <f t="shared" si="105"/>
        <v>0.979344439502027</v>
      </c>
      <c r="R114" s="11">
        <f t="shared" si="106"/>
        <v>1.0964919375</v>
      </c>
      <c r="S114" s="16">
        <f t="shared" si="107"/>
        <v>0.893161550950325</v>
      </c>
      <c r="T114" s="3">
        <v>0.27</v>
      </c>
      <c r="U114" s="17">
        <f t="shared" si="108"/>
        <v>0.241153618756588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0.363107816055111</v>
      </c>
      <c r="AC114" s="24">
        <f t="shared" si="110"/>
        <v>9.024625</v>
      </c>
      <c r="AD114" s="1">
        <f t="shared" si="111"/>
        <v>0.45</v>
      </c>
      <c r="AE114" s="25">
        <f t="shared" si="112"/>
        <v>329.253333333333</v>
      </c>
      <c r="AF114" s="1">
        <f t="shared" si="113"/>
        <v>10789341.5770763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27.4836129032258</v>
      </c>
      <c r="E115" s="12">
        <f t="shared" si="114"/>
        <v>24.5437419354839</v>
      </c>
      <c r="F115" s="9" t="s">
        <v>109</v>
      </c>
      <c r="G115" s="6">
        <v>9</v>
      </c>
      <c r="H115" s="11">
        <f t="shared" si="99"/>
        <v>27.4836129032258</v>
      </c>
      <c r="I115" s="11">
        <f t="shared" si="100"/>
        <v>300.633612903226</v>
      </c>
      <c r="J115" s="11">
        <f t="shared" si="101"/>
        <v>0.453381242570485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6.86977944342959</v>
      </c>
      <c r="P115" s="11">
        <f t="shared" si="104"/>
        <v>3.11462914024728</v>
      </c>
      <c r="Q115" s="15">
        <f t="shared" si="105"/>
        <v>1.40158311311128</v>
      </c>
      <c r="R115" s="11">
        <f t="shared" si="106"/>
        <v>1.0964919375</v>
      </c>
      <c r="S115" s="16">
        <f t="shared" si="107"/>
        <v>1.27824297213428</v>
      </c>
      <c r="T115" s="3">
        <v>0.27</v>
      </c>
      <c r="U115" s="17">
        <f t="shared" si="108"/>
        <v>0.345125602476256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0.379255369146591</v>
      </c>
      <c r="AC115" s="24">
        <f t="shared" si="110"/>
        <v>9.024625</v>
      </c>
      <c r="AD115" s="1">
        <f t="shared" si="111"/>
        <v>0.45</v>
      </c>
      <c r="AE115" s="25">
        <f t="shared" si="112"/>
        <v>329.253333333333</v>
      </c>
      <c r="AF115" s="1">
        <f t="shared" si="113"/>
        <v>11269148.0098618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21.2459666666667</v>
      </c>
      <c r="E116" s="12">
        <f t="shared" si="114"/>
        <v>27.4836129032258</v>
      </c>
      <c r="F116" s="9" t="s">
        <v>109</v>
      </c>
      <c r="G116" s="6">
        <v>10</v>
      </c>
      <c r="H116" s="11">
        <f t="shared" si="99"/>
        <v>21.2459666666667</v>
      </c>
      <c r="I116" s="11">
        <f t="shared" si="100"/>
        <v>294.395966666667</v>
      </c>
      <c r="J116" s="11">
        <f t="shared" si="101"/>
        <v>0.228265050143144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6.19179905318231</v>
      </c>
      <c r="P116" s="11">
        <f t="shared" si="104"/>
        <v>1.41337132135093</v>
      </c>
      <c r="Q116" s="15">
        <f t="shared" si="105"/>
        <v>0.63601709460792</v>
      </c>
      <c r="R116" s="11">
        <f t="shared" si="106"/>
        <v>1.0964919375</v>
      </c>
      <c r="S116" s="16">
        <f t="shared" si="107"/>
        <v>0.580047214991875</v>
      </c>
      <c r="T116" s="3">
        <v>0.27</v>
      </c>
      <c r="U116" s="17">
        <f t="shared" si="108"/>
        <v>0.156612748047806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0.322418743536414</v>
      </c>
      <c r="AC116" s="24">
        <f t="shared" si="110"/>
        <v>9.024625</v>
      </c>
      <c r="AD116" s="1">
        <f t="shared" si="111"/>
        <v>0.45</v>
      </c>
      <c r="AE116" s="25">
        <f t="shared" si="112"/>
        <v>329.253333333333</v>
      </c>
      <c r="AF116" s="1">
        <f t="shared" si="113"/>
        <v>9580311.41455282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15.1848387096774</v>
      </c>
      <c r="E117" s="12">
        <f t="shared" si="114"/>
        <v>21.2459666666667</v>
      </c>
      <c r="F117" s="9" t="s">
        <v>109</v>
      </c>
      <c r="G117" s="6">
        <v>11</v>
      </c>
      <c r="H117" s="11">
        <f t="shared" si="99"/>
        <v>15.1848387096774</v>
      </c>
      <c r="I117" s="11">
        <f t="shared" si="100"/>
        <v>288.334838709677</v>
      </c>
      <c r="J117" s="11">
        <f t="shared" si="101"/>
        <v>0.113892915042278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4.53950634523981</v>
      </c>
      <c r="O117" s="11">
        <f t="shared" si="115"/>
        <v>2.67557013659157</v>
      </c>
      <c r="P117" s="11">
        <f t="shared" si="104"/>
        <v>0.30472848225648</v>
      </c>
      <c r="Q117" s="15">
        <f t="shared" si="105"/>
        <v>0.137127817015416</v>
      </c>
      <c r="R117" s="11">
        <f t="shared" si="106"/>
        <v>1.0964919375</v>
      </c>
      <c r="S117" s="16">
        <f t="shared" si="107"/>
        <v>0.125060488203923</v>
      </c>
      <c r="T117" s="3">
        <v>0.27</v>
      </c>
      <c r="U117" s="17">
        <f t="shared" si="108"/>
        <v>0.0337663318150593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0.23658054904224</v>
      </c>
      <c r="AC117" s="24">
        <f t="shared" si="110"/>
        <v>9.024625</v>
      </c>
      <c r="AD117" s="1">
        <f t="shared" si="111"/>
        <v>0.45</v>
      </c>
      <c r="AE117" s="25">
        <f t="shared" si="112"/>
        <v>329.253333333333</v>
      </c>
      <c r="AF117" s="1">
        <f t="shared" si="113"/>
        <v>7029725.7212485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11.2056</v>
      </c>
      <c r="E118" s="12">
        <f t="shared" si="114"/>
        <v>15.1848387096774</v>
      </c>
      <c r="F118" s="9" t="s">
        <v>111</v>
      </c>
      <c r="G118" s="6">
        <v>12</v>
      </c>
      <c r="H118" s="11">
        <f t="shared" si="99"/>
        <v>11.2056</v>
      </c>
      <c r="I118" s="11">
        <f t="shared" si="100"/>
        <v>284.3556</v>
      </c>
      <c r="J118" s="11">
        <f t="shared" si="101"/>
        <v>0.0710013421818809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4.80749040433509</v>
      </c>
      <c r="P118" s="11">
        <f t="shared" si="104"/>
        <v>0.341338271234305</v>
      </c>
      <c r="Q118" s="15">
        <f t="shared" si="105"/>
        <v>0.153602222055437</v>
      </c>
      <c r="R118" s="11">
        <f t="shared" si="106"/>
        <v>1.0964919375</v>
      </c>
      <c r="S118" s="16">
        <f t="shared" si="107"/>
        <v>0.140085135879476</v>
      </c>
      <c r="T118" s="3">
        <v>0.27</v>
      </c>
      <c r="U118" s="17">
        <f t="shared" si="108"/>
        <v>0.0378229866874584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0.237803630486269</v>
      </c>
      <c r="AC118" s="24">
        <f t="shared" si="110"/>
        <v>9.024625</v>
      </c>
      <c r="AD118" s="1">
        <f t="shared" si="111"/>
        <v>0.45</v>
      </c>
      <c r="AE118" s="25">
        <f t="shared" si="112"/>
        <v>329.253333333333</v>
      </c>
      <c r="AF118" s="1">
        <f t="shared" si="113"/>
        <v>7066068.21483504</v>
      </c>
      <c r="AG118" s="1">
        <f>SUM(AF107:AF118)</f>
        <v>104314460.012625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0">
        <v>4.05912903225806</v>
      </c>
      <c r="E119" s="12">
        <f t="shared" si="114"/>
        <v>11.2056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3.91</v>
      </c>
      <c r="E123" s="9"/>
      <c r="F123" s="9"/>
      <c r="G123" s="6">
        <v>1</v>
      </c>
      <c r="H123" s="11">
        <f t="shared" ref="H123:H134" si="116">E124</f>
        <v>3.91</v>
      </c>
      <c r="I123" s="11">
        <f t="shared" ref="I123:I134" si="117">H123+273.15</f>
        <v>277.06</v>
      </c>
      <c r="J123" s="11">
        <f t="shared" ref="J123:J134" si="118">EXP(($C$18*(I123-$C$16))/($C$19*I123*$C$16))</f>
        <v>0.0288192101938779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0.015021148737253</v>
      </c>
      <c r="Q123" s="15">
        <f t="shared" ref="Q123:Q134" si="122">P123*$B$125</f>
        <v>0.00390549867168578</v>
      </c>
      <c r="R123" s="11">
        <f t="shared" ref="R123:R134" si="123">L123*$B$125</f>
        <v>0.1355172</v>
      </c>
      <c r="S123" s="16">
        <f t="shared" ref="S123:S134" si="124">Q123/R123</f>
        <v>0.0288192101938779</v>
      </c>
      <c r="T123" s="3">
        <v>0.01</v>
      </c>
      <c r="U123" s="17">
        <f t="shared" ref="U123:U134" si="125">S123*T123</f>
        <v>0.000288192101938779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0.00577819210193878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1.4</v>
      </c>
      <c r="AX123" s="1">
        <f t="shared" ref="AX123:AX134" si="132">AW123*10000*AV123*0.67*AU123*AT123</f>
        <v>734.495661004413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3.8581935483871</v>
      </c>
      <c r="E124" s="12">
        <f t="shared" ref="E124:E135" si="133">D123</f>
        <v>3.91</v>
      </c>
      <c r="F124" s="9" t="s">
        <v>109</v>
      </c>
      <c r="G124" s="6">
        <v>2</v>
      </c>
      <c r="H124" s="11">
        <f t="shared" si="116"/>
        <v>3.8581935483871</v>
      </c>
      <c r="I124" s="11">
        <f t="shared" si="117"/>
        <v>277.008193548387</v>
      </c>
      <c r="J124" s="11">
        <f t="shared" si="118"/>
        <v>0.0286304159216596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1.02741885126275</v>
      </c>
      <c r="P124" s="11">
        <f t="shared" si="121"/>
        <v>0.0294154290374062</v>
      </c>
      <c r="Q124" s="15">
        <f t="shared" si="122"/>
        <v>0.00764801154972561</v>
      </c>
      <c r="R124" s="11">
        <f t="shared" si="123"/>
        <v>0.1355172</v>
      </c>
      <c r="S124" s="16">
        <f t="shared" si="124"/>
        <v>0.0564357258689348</v>
      </c>
      <c r="T124" s="3">
        <v>0.01</v>
      </c>
      <c r="U124" s="17">
        <f t="shared" si="125"/>
        <v>0.000564357258689348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0.00605435725868935</v>
      </c>
      <c r="AU124" s="24">
        <f t="shared" si="129"/>
        <v>52.122</v>
      </c>
      <c r="AV124" s="1">
        <f t="shared" si="130"/>
        <v>0.26</v>
      </c>
      <c r="AW124" s="2">
        <f t="shared" si="131"/>
        <v>1.4</v>
      </c>
      <c r="AX124" s="1">
        <f t="shared" si="132"/>
        <v>769.600431800426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7.90658620689655</v>
      </c>
      <c r="E125" s="12">
        <f t="shared" si="133"/>
        <v>3.8581935483871</v>
      </c>
      <c r="F125" s="9" t="s">
        <v>109</v>
      </c>
      <c r="G125" s="6">
        <v>3</v>
      </c>
      <c r="H125" s="11">
        <f t="shared" si="116"/>
        <v>7.90658620689655</v>
      </c>
      <c r="I125" s="11">
        <f t="shared" si="117"/>
        <v>281.056586206897</v>
      </c>
      <c r="J125" s="11">
        <f t="shared" si="118"/>
        <v>0.0475021231220081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1.51922342222534</v>
      </c>
      <c r="P125" s="11">
        <f t="shared" si="121"/>
        <v>0.0721663380523866</v>
      </c>
      <c r="Q125" s="15">
        <f t="shared" si="122"/>
        <v>0.0187632478936205</v>
      </c>
      <c r="R125" s="11">
        <f t="shared" si="123"/>
        <v>0.1355172</v>
      </c>
      <c r="S125" s="16">
        <f t="shared" si="124"/>
        <v>0.13845657889641</v>
      </c>
      <c r="T125" s="3">
        <v>0.01</v>
      </c>
      <c r="U125" s="17">
        <f t="shared" si="125"/>
        <v>0.0013845657889641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0.0068745657889641</v>
      </c>
      <c r="AU125" s="24">
        <f t="shared" si="129"/>
        <v>52.122</v>
      </c>
      <c r="AV125" s="1">
        <f t="shared" si="130"/>
        <v>0.26</v>
      </c>
      <c r="AW125" s="2">
        <f t="shared" si="131"/>
        <v>1.4</v>
      </c>
      <c r="AX125" s="1">
        <f t="shared" si="132"/>
        <v>873.861348706161</v>
      </c>
    </row>
    <row r="126" s="1" customFormat="1" spans="1:50">
      <c r="A126" s="6"/>
      <c r="B126" s="6"/>
      <c r="C126" s="9">
        <v>3</v>
      </c>
      <c r="D126" s="10">
        <v>11.9504516129032</v>
      </c>
      <c r="E126" s="12">
        <f t="shared" si="133"/>
        <v>7.90658620689655</v>
      </c>
      <c r="F126" s="9" t="s">
        <v>109</v>
      </c>
      <c r="G126" s="6">
        <v>4</v>
      </c>
      <c r="H126" s="11">
        <f t="shared" si="116"/>
        <v>11.9504516129032</v>
      </c>
      <c r="I126" s="11">
        <f t="shared" si="117"/>
        <v>285.100451612903</v>
      </c>
      <c r="J126" s="11">
        <f t="shared" si="118"/>
        <v>0.0776458537110561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1.96827708417295</v>
      </c>
      <c r="P126" s="11">
        <f t="shared" si="121"/>
        <v>0.152828554540517</v>
      </c>
      <c r="Q126" s="15">
        <f t="shared" si="122"/>
        <v>0.0397354241805345</v>
      </c>
      <c r="R126" s="11">
        <f t="shared" si="123"/>
        <v>0.1355172</v>
      </c>
      <c r="S126" s="16">
        <f t="shared" si="124"/>
        <v>0.293213143280222</v>
      </c>
      <c r="T126" s="3">
        <v>0.01</v>
      </c>
      <c r="U126" s="17">
        <f t="shared" si="125"/>
        <v>0.00293213143280222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0.0109221314328022</v>
      </c>
      <c r="AU126" s="24">
        <f t="shared" si="129"/>
        <v>52.122</v>
      </c>
      <c r="AV126" s="1">
        <f t="shared" si="130"/>
        <v>0.26</v>
      </c>
      <c r="AW126" s="2">
        <f t="shared" si="131"/>
        <v>1.4</v>
      </c>
      <c r="AX126" s="1">
        <f t="shared" si="132"/>
        <v>1388.36819627741</v>
      </c>
    </row>
    <row r="127" s="1" customFormat="1" spans="1:50">
      <c r="A127" s="6"/>
      <c r="B127" s="6"/>
      <c r="C127" s="9">
        <v>4</v>
      </c>
      <c r="D127" s="10">
        <v>15.4331</v>
      </c>
      <c r="E127" s="12">
        <f t="shared" si="133"/>
        <v>11.9504516129032</v>
      </c>
      <c r="F127" s="9" t="s">
        <v>109</v>
      </c>
      <c r="G127" s="6">
        <v>5</v>
      </c>
      <c r="H127" s="11">
        <f t="shared" si="116"/>
        <v>15.4331</v>
      </c>
      <c r="I127" s="11">
        <f t="shared" si="117"/>
        <v>288.5831</v>
      </c>
      <c r="J127" s="11">
        <f t="shared" si="118"/>
        <v>0.117250113540557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1.72467610315081</v>
      </c>
      <c r="O127" s="11">
        <f t="shared" si="134"/>
        <v>0.611992426481622</v>
      </c>
      <c r="P127" s="11">
        <f t="shared" si="121"/>
        <v>0.0717561814909313</v>
      </c>
      <c r="Q127" s="15">
        <f t="shared" si="122"/>
        <v>0.0186566071876421</v>
      </c>
      <c r="R127" s="11">
        <f t="shared" si="123"/>
        <v>0.1355172</v>
      </c>
      <c r="S127" s="16">
        <f t="shared" si="124"/>
        <v>0.137669662505144</v>
      </c>
      <c r="T127" s="3">
        <v>0.01</v>
      </c>
      <c r="U127" s="17">
        <f t="shared" si="125"/>
        <v>0.00137669662505144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0.0113266966250514</v>
      </c>
      <c r="AU127" s="24">
        <f t="shared" si="129"/>
        <v>52.122</v>
      </c>
      <c r="AV127" s="1">
        <f t="shared" si="130"/>
        <v>0.26</v>
      </c>
      <c r="AW127" s="2">
        <f t="shared" si="131"/>
        <v>1.4</v>
      </c>
      <c r="AX127" s="1">
        <f t="shared" si="132"/>
        <v>1439.79455474008</v>
      </c>
    </row>
    <row r="128" s="1" customFormat="1" spans="1:50">
      <c r="A128" s="6"/>
      <c r="B128" s="6"/>
      <c r="C128" s="9">
        <v>5</v>
      </c>
      <c r="D128" s="10">
        <v>21.7561612903226</v>
      </c>
      <c r="E128" s="12">
        <f t="shared" si="133"/>
        <v>15.4331</v>
      </c>
      <c r="F128" s="9" t="s">
        <v>111</v>
      </c>
      <c r="G128" s="6">
        <v>6</v>
      </c>
      <c r="H128" s="11">
        <f t="shared" si="116"/>
        <v>21.7561612903226</v>
      </c>
      <c r="I128" s="11">
        <f t="shared" si="117"/>
        <v>294.906161290323</v>
      </c>
      <c r="J128" s="11">
        <f t="shared" si="118"/>
        <v>0.241706912026661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1.06145624499069</v>
      </c>
      <c r="P128" s="11">
        <f t="shared" si="121"/>
        <v>0.256561311228115</v>
      </c>
      <c r="Q128" s="15">
        <f t="shared" si="122"/>
        <v>0.0667059409193098</v>
      </c>
      <c r="R128" s="11">
        <f t="shared" si="123"/>
        <v>0.1355172</v>
      </c>
      <c r="S128" s="16">
        <f t="shared" si="124"/>
        <v>0.492232284310108</v>
      </c>
      <c r="T128" s="3">
        <v>0.01</v>
      </c>
      <c r="U128" s="17">
        <f t="shared" si="125"/>
        <v>0.00492232284310108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0.0148723228431011</v>
      </c>
      <c r="AU128" s="24">
        <f t="shared" si="129"/>
        <v>52.122</v>
      </c>
      <c r="AV128" s="1">
        <f t="shared" si="130"/>
        <v>0.26</v>
      </c>
      <c r="AW128" s="2">
        <f t="shared" si="131"/>
        <v>1.4</v>
      </c>
      <c r="AX128" s="1">
        <f t="shared" si="132"/>
        <v>1890.49730514313</v>
      </c>
    </row>
    <row r="129" s="1" customFormat="1" spans="1:50">
      <c r="A129" s="6"/>
      <c r="B129" s="6"/>
      <c r="C129" s="9">
        <v>6</v>
      </c>
      <c r="D129" s="10">
        <v>24.4781</v>
      </c>
      <c r="E129" s="12">
        <f t="shared" si="133"/>
        <v>21.7561612903226</v>
      </c>
      <c r="F129" s="9" t="s">
        <v>109</v>
      </c>
      <c r="G129" s="6">
        <v>7</v>
      </c>
      <c r="H129" s="11">
        <f t="shared" si="116"/>
        <v>24.4781</v>
      </c>
      <c r="I129" s="11">
        <f t="shared" si="117"/>
        <v>297.6281</v>
      </c>
      <c r="J129" s="11">
        <f t="shared" si="118"/>
        <v>0.326907345898208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1.32611493376258</v>
      </c>
      <c r="P129" s="11">
        <f t="shared" si="121"/>
        <v>0.433516713352302</v>
      </c>
      <c r="Q129" s="15">
        <f t="shared" si="122"/>
        <v>0.112714345471598</v>
      </c>
      <c r="R129" s="11">
        <f t="shared" si="123"/>
        <v>0.1355172</v>
      </c>
      <c r="S129" s="16">
        <f t="shared" si="124"/>
        <v>0.831734609862058</v>
      </c>
      <c r="T129" s="3">
        <v>0.01</v>
      </c>
      <c r="U129" s="17">
        <f t="shared" si="125"/>
        <v>0.00831734609862058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0.0207673460986206</v>
      </c>
      <c r="AU129" s="24">
        <f t="shared" si="129"/>
        <v>52.122</v>
      </c>
      <c r="AV129" s="1">
        <f t="shared" si="130"/>
        <v>0.26</v>
      </c>
      <c r="AW129" s="2">
        <f t="shared" si="131"/>
        <v>1.4</v>
      </c>
      <c r="AX129" s="1">
        <f t="shared" si="132"/>
        <v>2639.84397384359</v>
      </c>
    </row>
    <row r="130" s="1" customFormat="1" spans="1:50">
      <c r="A130" s="6"/>
      <c r="B130" s="6"/>
      <c r="C130" s="9">
        <v>7</v>
      </c>
      <c r="D130" s="10">
        <v>24.5437419354839</v>
      </c>
      <c r="E130" s="12">
        <f t="shared" si="133"/>
        <v>24.4781</v>
      </c>
      <c r="F130" s="9" t="s">
        <v>109</v>
      </c>
      <c r="G130" s="6">
        <v>8</v>
      </c>
      <c r="H130" s="11">
        <f t="shared" si="116"/>
        <v>24.5437419354839</v>
      </c>
      <c r="I130" s="11">
        <f t="shared" si="117"/>
        <v>297.693741935484</v>
      </c>
      <c r="J130" s="11">
        <f t="shared" si="118"/>
        <v>0.329274058620659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1.41381822041027</v>
      </c>
      <c r="P130" s="11">
        <f t="shared" si="121"/>
        <v>0.465533663586328</v>
      </c>
      <c r="Q130" s="15">
        <f t="shared" si="122"/>
        <v>0.121038752532445</v>
      </c>
      <c r="R130" s="11">
        <f t="shared" si="123"/>
        <v>0.1355172</v>
      </c>
      <c r="S130" s="16">
        <f t="shared" si="124"/>
        <v>0.893161550950325</v>
      </c>
      <c r="T130" s="3">
        <v>0.01</v>
      </c>
      <c r="U130" s="17">
        <f t="shared" si="125"/>
        <v>0.00893161550950325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0.0213816155095033</v>
      </c>
      <c r="AU130" s="24">
        <f t="shared" si="129"/>
        <v>52.122</v>
      </c>
      <c r="AV130" s="1">
        <f t="shared" si="130"/>
        <v>0.26</v>
      </c>
      <c r="AW130" s="2">
        <f t="shared" si="131"/>
        <v>1.4</v>
      </c>
      <c r="AX130" s="1">
        <f t="shared" si="132"/>
        <v>2717.92691207434</v>
      </c>
    </row>
    <row r="131" s="1" customFormat="1" spans="1:50">
      <c r="A131" s="6"/>
      <c r="B131" s="6"/>
      <c r="C131" s="9">
        <v>8</v>
      </c>
      <c r="D131" s="10">
        <v>27.4836129032258</v>
      </c>
      <c r="E131" s="12">
        <f t="shared" si="133"/>
        <v>24.5437419354839</v>
      </c>
      <c r="F131" s="9" t="s">
        <v>109</v>
      </c>
      <c r="G131" s="6">
        <v>9</v>
      </c>
      <c r="H131" s="11">
        <f t="shared" si="116"/>
        <v>27.4836129032258</v>
      </c>
      <c r="I131" s="11">
        <f t="shared" si="117"/>
        <v>300.633612903226</v>
      </c>
      <c r="J131" s="11">
        <f t="shared" si="118"/>
        <v>0.453381242570485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1.46950455682395</v>
      </c>
      <c r="P131" s="11">
        <f t="shared" si="121"/>
        <v>0.66624580193583</v>
      </c>
      <c r="Q131" s="15">
        <f t="shared" si="122"/>
        <v>0.173223908503316</v>
      </c>
      <c r="R131" s="11">
        <f t="shared" si="123"/>
        <v>0.1355172</v>
      </c>
      <c r="S131" s="16">
        <f t="shared" si="124"/>
        <v>1.27824297213428</v>
      </c>
      <c r="T131" s="3">
        <v>0.01</v>
      </c>
      <c r="U131" s="17">
        <f t="shared" si="125"/>
        <v>0.0127824297213428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0.0227324297213428</v>
      </c>
      <c r="AU131" s="24">
        <f t="shared" si="129"/>
        <v>52.122</v>
      </c>
      <c r="AV131" s="1">
        <f t="shared" si="130"/>
        <v>0.26</v>
      </c>
      <c r="AW131" s="2">
        <f t="shared" si="131"/>
        <v>1.4</v>
      </c>
      <c r="AX131" s="1">
        <f t="shared" si="132"/>
        <v>2889.6358410811</v>
      </c>
    </row>
    <row r="132" s="1" customFormat="1" spans="1:50">
      <c r="A132" s="6"/>
      <c r="B132" s="6"/>
      <c r="C132" s="9">
        <v>9</v>
      </c>
      <c r="D132" s="10">
        <v>21.2459666666667</v>
      </c>
      <c r="E132" s="12">
        <f t="shared" si="133"/>
        <v>27.4836129032258</v>
      </c>
      <c r="F132" s="9" t="s">
        <v>109</v>
      </c>
      <c r="G132" s="6">
        <v>10</v>
      </c>
      <c r="H132" s="11">
        <f t="shared" si="116"/>
        <v>21.2459666666667</v>
      </c>
      <c r="I132" s="11">
        <f t="shared" si="117"/>
        <v>294.395966666667</v>
      </c>
      <c r="J132" s="11">
        <f t="shared" si="118"/>
        <v>0.228265050143144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1.32447875488812</v>
      </c>
      <c r="P132" s="11">
        <f t="shared" si="121"/>
        <v>0.302332209398065</v>
      </c>
      <c r="Q132" s="15">
        <f t="shared" si="122"/>
        <v>0.0786063744434969</v>
      </c>
      <c r="R132" s="11">
        <f t="shared" si="123"/>
        <v>0.1355172</v>
      </c>
      <c r="S132" s="16">
        <f t="shared" si="124"/>
        <v>0.580047214991875</v>
      </c>
      <c r="T132" s="3">
        <v>0.01</v>
      </c>
      <c r="U132" s="17">
        <f t="shared" si="125"/>
        <v>0.00580047214991875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0.0157504721499188</v>
      </c>
      <c r="AU132" s="24">
        <f t="shared" si="129"/>
        <v>52.122</v>
      </c>
      <c r="AV132" s="1">
        <f t="shared" si="130"/>
        <v>0.26</v>
      </c>
      <c r="AW132" s="2">
        <f t="shared" si="131"/>
        <v>1.4</v>
      </c>
      <c r="AX132" s="1">
        <f t="shared" si="132"/>
        <v>2002.1233716</v>
      </c>
    </row>
    <row r="133" s="1" customFormat="1" spans="1:50">
      <c r="A133" s="6"/>
      <c r="B133" s="6"/>
      <c r="C133" s="9">
        <v>10</v>
      </c>
      <c r="D133" s="10">
        <v>15.1848387096774</v>
      </c>
      <c r="E133" s="12">
        <f t="shared" si="133"/>
        <v>21.2459666666667</v>
      </c>
      <c r="F133" s="9" t="s">
        <v>109</v>
      </c>
      <c r="G133" s="6">
        <v>11</v>
      </c>
      <c r="H133" s="11">
        <f t="shared" si="116"/>
        <v>15.1848387096774</v>
      </c>
      <c r="I133" s="11">
        <f t="shared" si="117"/>
        <v>288.334838709677</v>
      </c>
      <c r="J133" s="11">
        <f t="shared" si="118"/>
        <v>0.113892915042278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0.971039218215548</v>
      </c>
      <c r="O133" s="11">
        <f t="shared" si="134"/>
        <v>0.572327327274503</v>
      </c>
      <c r="P133" s="11">
        <f t="shared" si="121"/>
        <v>0.065184027661649</v>
      </c>
      <c r="Q133" s="15">
        <f t="shared" si="122"/>
        <v>0.0169478471920287</v>
      </c>
      <c r="R133" s="11">
        <f t="shared" si="123"/>
        <v>0.1355172</v>
      </c>
      <c r="S133" s="16">
        <f t="shared" si="124"/>
        <v>0.125060488203923</v>
      </c>
      <c r="T133" s="3">
        <v>0.01</v>
      </c>
      <c r="U133" s="17">
        <f t="shared" si="125"/>
        <v>0.00125060488203923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0.00870060488203923</v>
      </c>
      <c r="AU133" s="24">
        <f t="shared" si="129"/>
        <v>52.122</v>
      </c>
      <c r="AV133" s="1">
        <f t="shared" si="130"/>
        <v>0.26</v>
      </c>
      <c r="AW133" s="2">
        <f t="shared" si="131"/>
        <v>1.4</v>
      </c>
      <c r="AX133" s="1">
        <f t="shared" si="132"/>
        <v>1105.97855198123</v>
      </c>
    </row>
    <row r="134" s="1" customFormat="1" spans="1:51">
      <c r="A134" s="6"/>
      <c r="B134" s="6"/>
      <c r="C134" s="9">
        <v>11</v>
      </c>
      <c r="D134" s="10">
        <v>11.2056</v>
      </c>
      <c r="E134" s="12">
        <f t="shared" si="133"/>
        <v>15.1848387096774</v>
      </c>
      <c r="F134" s="9" t="s">
        <v>111</v>
      </c>
      <c r="G134" s="6">
        <v>12</v>
      </c>
      <c r="H134" s="11">
        <f t="shared" si="116"/>
        <v>11.2056</v>
      </c>
      <c r="I134" s="11">
        <f t="shared" si="117"/>
        <v>284.3556</v>
      </c>
      <c r="J134" s="11">
        <f t="shared" si="118"/>
        <v>0.0710013421818809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1.02836329961285</v>
      </c>
      <c r="P134" s="11">
        <f t="shared" si="121"/>
        <v>0.0730151745231003</v>
      </c>
      <c r="Q134" s="15">
        <f t="shared" si="122"/>
        <v>0.0189839453760061</v>
      </c>
      <c r="R134" s="11">
        <f t="shared" si="123"/>
        <v>0.1355172</v>
      </c>
      <c r="S134" s="16">
        <f t="shared" si="124"/>
        <v>0.140085135879476</v>
      </c>
      <c r="T134" s="3">
        <v>0.01</v>
      </c>
      <c r="U134" s="17">
        <f t="shared" si="125"/>
        <v>0.00140085135879476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0.00885085135879476</v>
      </c>
      <c r="AU134" s="24">
        <f t="shared" si="129"/>
        <v>52.122</v>
      </c>
      <c r="AV134" s="1">
        <f t="shared" si="130"/>
        <v>0.26</v>
      </c>
      <c r="AW134" s="2">
        <f t="shared" si="131"/>
        <v>1.4</v>
      </c>
      <c r="AX134" s="1">
        <f t="shared" si="132"/>
        <v>1125.07715294694</v>
      </c>
      <c r="AY134" s="1">
        <f>SUM(AX123:AX134)</f>
        <v>19577.2033011988</v>
      </c>
    </row>
    <row r="135" s="1" customFormat="1" spans="1:46">
      <c r="A135" s="6"/>
      <c r="B135" s="6"/>
      <c r="C135" s="9">
        <v>12</v>
      </c>
      <c r="D135" s="10">
        <v>4.05912903225806</v>
      </c>
      <c r="E135" s="12">
        <f t="shared" si="133"/>
        <v>11.2056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3.91</v>
      </c>
      <c r="E139" s="9"/>
      <c r="F139" s="9"/>
      <c r="G139" s="6">
        <v>1</v>
      </c>
      <c r="H139" s="11">
        <f t="shared" ref="H139:H150" si="135">E140</f>
        <v>3.91</v>
      </c>
      <c r="I139" s="11">
        <f t="shared" ref="I139:I150" si="136">H139+273.15</f>
        <v>277.06</v>
      </c>
      <c r="J139" s="11">
        <f t="shared" ref="J139:J150" si="137">EXP(($C$18*(I139-$C$16))/($C$19*I139*$C$16))</f>
        <v>0.0288192101938779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0.00820482914219703</v>
      </c>
      <c r="Q139" s="15">
        <f t="shared" ref="Q139:Q150" si="141">P139*$B$125</f>
        <v>0.00213325557697123</v>
      </c>
      <c r="R139" s="11">
        <f t="shared" ref="R139:R150" si="142">L139*$B$125</f>
        <v>0.074022</v>
      </c>
      <c r="S139" s="16">
        <f t="shared" ref="S139:S150" si="143">Q139/R139</f>
        <v>0.0288192101938779</v>
      </c>
      <c r="T139" s="3">
        <v>0.01</v>
      </c>
      <c r="U139" s="17">
        <f t="shared" ref="U139:U150" si="144">S139*T139</f>
        <v>0.000288192101938779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0.00577819210193878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28.6567934965707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3.8581935483871</v>
      </c>
      <c r="E140" s="12">
        <f t="shared" ref="E140:E151" si="154">D139</f>
        <v>3.91</v>
      </c>
      <c r="F140" s="9" t="s">
        <v>109</v>
      </c>
      <c r="G140" s="6">
        <v>2</v>
      </c>
      <c r="H140" s="11">
        <f t="shared" si="135"/>
        <v>3.8581935483871</v>
      </c>
      <c r="I140" s="11">
        <f t="shared" si="136"/>
        <v>277.008193548387</v>
      </c>
      <c r="J140" s="11">
        <f t="shared" si="137"/>
        <v>0.0286304159216596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0.561195170857803</v>
      </c>
      <c r="P140" s="11">
        <f t="shared" si="140"/>
        <v>0.0160672511548857</v>
      </c>
      <c r="Q140" s="15">
        <f t="shared" si="141"/>
        <v>0.00417748530027029</v>
      </c>
      <c r="R140" s="11">
        <f t="shared" si="142"/>
        <v>0.074022</v>
      </c>
      <c r="S140" s="16">
        <f t="shared" si="143"/>
        <v>0.0564357258689348</v>
      </c>
      <c r="T140" s="3">
        <v>0.01</v>
      </c>
      <c r="U140" s="17">
        <f t="shared" si="144"/>
        <v>0.000564357258689348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0.00605435725868935</v>
      </c>
      <c r="AU140" s="24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30.0264274111811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7.90658620689655</v>
      </c>
      <c r="E141" s="12">
        <f t="shared" si="154"/>
        <v>3.8581935483871</v>
      </c>
      <c r="F141" s="9" t="s">
        <v>109</v>
      </c>
      <c r="G141" s="6">
        <v>3</v>
      </c>
      <c r="H141" s="11">
        <f t="shared" si="135"/>
        <v>7.90658620689655</v>
      </c>
      <c r="I141" s="11">
        <f t="shared" si="136"/>
        <v>281.056586206897</v>
      </c>
      <c r="J141" s="11">
        <f t="shared" si="137"/>
        <v>0.0475021231220081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0.829827919702917</v>
      </c>
      <c r="P141" s="11">
        <f t="shared" si="140"/>
        <v>0.0394185880118078</v>
      </c>
      <c r="Q141" s="15">
        <f t="shared" si="141"/>
        <v>0.01024883288307</v>
      </c>
      <c r="R141" s="11">
        <f t="shared" si="142"/>
        <v>0.074022</v>
      </c>
      <c r="S141" s="16">
        <f t="shared" si="143"/>
        <v>0.13845657889641</v>
      </c>
      <c r="T141" s="3">
        <v>0.01</v>
      </c>
      <c r="U141" s="17">
        <f t="shared" si="144"/>
        <v>0.0013845657889641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0.0068745657889641</v>
      </c>
      <c r="AU141" s="24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34.0942302916569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11.9504516129032</v>
      </c>
      <c r="E142" s="12">
        <f t="shared" si="154"/>
        <v>7.90658620689655</v>
      </c>
      <c r="F142" s="9" t="s">
        <v>109</v>
      </c>
      <c r="G142" s="6">
        <v>4</v>
      </c>
      <c r="H142" s="11">
        <f t="shared" si="135"/>
        <v>11.9504516129032</v>
      </c>
      <c r="I142" s="11">
        <f t="shared" si="136"/>
        <v>285.100451612903</v>
      </c>
      <c r="J142" s="11">
        <f t="shared" si="137"/>
        <v>0.0776458537110561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1.07510933169111</v>
      </c>
      <c r="P142" s="11">
        <f t="shared" si="140"/>
        <v>0.0834777818918792</v>
      </c>
      <c r="Q142" s="15">
        <f t="shared" si="141"/>
        <v>0.0217042232918886</v>
      </c>
      <c r="R142" s="11">
        <f t="shared" si="142"/>
        <v>0.074022</v>
      </c>
      <c r="S142" s="16">
        <f t="shared" si="143"/>
        <v>0.293213143280222</v>
      </c>
      <c r="T142" s="3">
        <v>0.01</v>
      </c>
      <c r="U142" s="17">
        <f t="shared" si="144"/>
        <v>0.00293213143280222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0.0128821314328022</v>
      </c>
      <c r="AU142" s="24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63.8885959055654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15.4331</v>
      </c>
      <c r="E143" s="12">
        <f t="shared" si="154"/>
        <v>11.9504516129032</v>
      </c>
      <c r="F143" s="9" t="s">
        <v>109</v>
      </c>
      <c r="G143" s="6">
        <v>5</v>
      </c>
      <c r="H143" s="11">
        <f t="shared" si="135"/>
        <v>15.4331</v>
      </c>
      <c r="I143" s="11">
        <f t="shared" si="136"/>
        <v>288.5831</v>
      </c>
      <c r="J143" s="11">
        <f t="shared" si="137"/>
        <v>0.117250113540557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0.942049972309269</v>
      </c>
      <c r="O143" s="11">
        <f t="shared" si="155"/>
        <v>0.334281577489962</v>
      </c>
      <c r="P143" s="11">
        <f t="shared" si="140"/>
        <v>0.0391945529152146</v>
      </c>
      <c r="Q143" s="15">
        <f t="shared" si="141"/>
        <v>0.0101905837579558</v>
      </c>
      <c r="R143" s="11">
        <f t="shared" si="142"/>
        <v>0.074022</v>
      </c>
      <c r="S143" s="16">
        <f t="shared" si="143"/>
        <v>0.137669662505144</v>
      </c>
      <c r="T143" s="3">
        <v>0.01</v>
      </c>
      <c r="U143" s="17">
        <f t="shared" si="144"/>
        <v>0.00137669662505144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0.0113266966250514</v>
      </c>
      <c r="AU143" s="24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56.1744574178304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21.7561612903226</v>
      </c>
      <c r="E144" s="12">
        <f t="shared" si="154"/>
        <v>15.4331</v>
      </c>
      <c r="F144" s="9" t="s">
        <v>111</v>
      </c>
      <c r="G144" s="6">
        <v>6</v>
      </c>
      <c r="H144" s="11">
        <f t="shared" si="135"/>
        <v>21.7561612903226</v>
      </c>
      <c r="I144" s="11">
        <f t="shared" si="136"/>
        <v>294.906161290323</v>
      </c>
      <c r="J144" s="11">
        <f t="shared" si="137"/>
        <v>0.241706912026661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0.579787024574747</v>
      </c>
      <c r="P144" s="11">
        <f t="shared" si="140"/>
        <v>0.140138531343088</v>
      </c>
      <c r="Q144" s="15">
        <f t="shared" si="141"/>
        <v>0.0364360181492028</v>
      </c>
      <c r="R144" s="11">
        <f t="shared" si="142"/>
        <v>0.074022</v>
      </c>
      <c r="S144" s="16">
        <f t="shared" si="143"/>
        <v>0.492232284310108</v>
      </c>
      <c r="T144" s="3">
        <v>0.01</v>
      </c>
      <c r="U144" s="17">
        <f t="shared" si="144"/>
        <v>0.00492232284310108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0.0148723228431011</v>
      </c>
      <c r="AU144" s="24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73.7588984599659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24.4781</v>
      </c>
      <c r="E145" s="12">
        <f t="shared" si="154"/>
        <v>21.7561612903226</v>
      </c>
      <c r="F145" s="9" t="s">
        <v>109</v>
      </c>
      <c r="G145" s="6">
        <v>7</v>
      </c>
      <c r="H145" s="11">
        <f t="shared" si="135"/>
        <v>24.4781</v>
      </c>
      <c r="I145" s="11">
        <f t="shared" si="136"/>
        <v>297.6281</v>
      </c>
      <c r="J145" s="11">
        <f t="shared" si="137"/>
        <v>0.326907345898208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0.724348493231659</v>
      </c>
      <c r="P145" s="11">
        <f t="shared" si="140"/>
        <v>0.236794843427728</v>
      </c>
      <c r="Q145" s="15">
        <f t="shared" si="141"/>
        <v>0.0615666592912092</v>
      </c>
      <c r="R145" s="11">
        <f t="shared" si="142"/>
        <v>0.074022</v>
      </c>
      <c r="S145" s="16">
        <f t="shared" si="143"/>
        <v>0.831734609862058</v>
      </c>
      <c r="T145" s="3">
        <v>0.01</v>
      </c>
      <c r="U145" s="17">
        <f t="shared" si="144"/>
        <v>0.00831734609862058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0.0232173460986206</v>
      </c>
      <c r="AU145" s="24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115.14582432511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24.5437419354839</v>
      </c>
      <c r="E146" s="12">
        <f t="shared" si="154"/>
        <v>24.4781</v>
      </c>
      <c r="F146" s="9" t="s">
        <v>109</v>
      </c>
      <c r="G146" s="6">
        <v>8</v>
      </c>
      <c r="H146" s="11">
        <f t="shared" si="135"/>
        <v>24.5437419354839</v>
      </c>
      <c r="I146" s="11">
        <f t="shared" si="136"/>
        <v>297.693741935484</v>
      </c>
      <c r="J146" s="11">
        <f t="shared" si="137"/>
        <v>0.329274058620659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0.772253649803931</v>
      </c>
      <c r="P146" s="11">
        <f t="shared" si="140"/>
        <v>0.254283093555558</v>
      </c>
      <c r="Q146" s="15">
        <f t="shared" si="141"/>
        <v>0.066113604324445</v>
      </c>
      <c r="R146" s="11">
        <f t="shared" si="142"/>
        <v>0.074022</v>
      </c>
      <c r="S146" s="16">
        <f t="shared" si="143"/>
        <v>0.893161550950325</v>
      </c>
      <c r="T146" s="3">
        <v>0.01</v>
      </c>
      <c r="U146" s="17">
        <f t="shared" si="144"/>
        <v>0.00893161550950325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0.0238316155095033</v>
      </c>
      <c r="AU146" s="24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118.192277497378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27.4836129032258</v>
      </c>
      <c r="E147" s="12">
        <f t="shared" si="154"/>
        <v>24.5437419354839</v>
      </c>
      <c r="F147" s="9" t="s">
        <v>109</v>
      </c>
      <c r="G147" s="6">
        <v>9</v>
      </c>
      <c r="H147" s="11">
        <f t="shared" si="135"/>
        <v>27.4836129032258</v>
      </c>
      <c r="I147" s="11">
        <f t="shared" si="136"/>
        <v>300.633612903226</v>
      </c>
      <c r="J147" s="11">
        <f t="shared" si="137"/>
        <v>0.453381242570485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0.802670556248374</v>
      </c>
      <c r="P147" s="11">
        <f t="shared" si="140"/>
        <v>0.36391577416663</v>
      </c>
      <c r="Q147" s="15">
        <f t="shared" si="141"/>
        <v>0.0946181012833237</v>
      </c>
      <c r="R147" s="11">
        <f t="shared" si="142"/>
        <v>0.074022</v>
      </c>
      <c r="S147" s="16">
        <f t="shared" si="143"/>
        <v>1.27824297213428</v>
      </c>
      <c r="T147" s="3">
        <v>0.01</v>
      </c>
      <c r="U147" s="17">
        <f t="shared" si="144"/>
        <v>0.0127824297213428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0.0227324297213428</v>
      </c>
      <c r="AU147" s="24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112.740894159827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21.2459666666667</v>
      </c>
      <c r="E148" s="12">
        <f t="shared" si="154"/>
        <v>27.4836129032258</v>
      </c>
      <c r="F148" s="9" t="s">
        <v>109</v>
      </c>
      <c r="G148" s="6">
        <v>10</v>
      </c>
      <c r="H148" s="11">
        <f t="shared" si="135"/>
        <v>21.2459666666667</v>
      </c>
      <c r="I148" s="11">
        <f t="shared" si="136"/>
        <v>294.395966666667</v>
      </c>
      <c r="J148" s="11">
        <f t="shared" si="137"/>
        <v>0.228265050143144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0.723454782081744</v>
      </c>
      <c r="P148" s="11">
        <f t="shared" si="140"/>
        <v>0.165139442108187</v>
      </c>
      <c r="Q148" s="15">
        <f t="shared" si="141"/>
        <v>0.0429362549481286</v>
      </c>
      <c r="R148" s="11">
        <f t="shared" si="142"/>
        <v>0.074022</v>
      </c>
      <c r="S148" s="16">
        <f t="shared" si="143"/>
        <v>0.580047214991875</v>
      </c>
      <c r="T148" s="3">
        <v>0.01</v>
      </c>
      <c r="U148" s="17">
        <f t="shared" si="144"/>
        <v>0.00580047214991875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0.0157504721499187</v>
      </c>
      <c r="AU148" s="24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78.1140571152461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15.1848387096774</v>
      </c>
      <c r="E149" s="12">
        <f t="shared" si="154"/>
        <v>21.2459666666667</v>
      </c>
      <c r="F149" s="9" t="s">
        <v>109</v>
      </c>
      <c r="G149" s="6">
        <v>11</v>
      </c>
      <c r="H149" s="11">
        <f t="shared" si="135"/>
        <v>15.1848387096774</v>
      </c>
      <c r="I149" s="11">
        <f t="shared" si="136"/>
        <v>288.334838709677</v>
      </c>
      <c r="J149" s="11">
        <f t="shared" si="137"/>
        <v>0.113892915042278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0.530399572974879</v>
      </c>
      <c r="O149" s="11">
        <f t="shared" si="155"/>
        <v>0.312615766998678</v>
      </c>
      <c r="P149" s="11">
        <f t="shared" si="140"/>
        <v>0.035604720991657</v>
      </c>
      <c r="Q149" s="15">
        <f t="shared" si="141"/>
        <v>0.00925722745783083</v>
      </c>
      <c r="R149" s="11">
        <f t="shared" si="142"/>
        <v>0.074022</v>
      </c>
      <c r="S149" s="16">
        <f t="shared" si="143"/>
        <v>0.125060488203923</v>
      </c>
      <c r="T149" s="3">
        <v>0.01</v>
      </c>
      <c r="U149" s="17">
        <f t="shared" si="144"/>
        <v>0.00125060488203923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0.00674060488203923</v>
      </c>
      <c r="AU149" s="24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33.4298546567467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11.2056</v>
      </c>
      <c r="E150" s="12">
        <f t="shared" si="154"/>
        <v>15.1848387096774</v>
      </c>
      <c r="F150" s="9" t="s">
        <v>111</v>
      </c>
      <c r="G150" s="6">
        <v>12</v>
      </c>
      <c r="H150" s="11">
        <f t="shared" si="135"/>
        <v>11.2056</v>
      </c>
      <c r="I150" s="11">
        <f t="shared" si="136"/>
        <v>284.3556</v>
      </c>
      <c r="J150" s="11">
        <f t="shared" si="137"/>
        <v>0.0710013421818809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0.561711046007021</v>
      </c>
      <c r="P150" s="11">
        <f t="shared" si="140"/>
        <v>0.0398822381848867</v>
      </c>
      <c r="Q150" s="15">
        <f t="shared" si="141"/>
        <v>0.0103693819280706</v>
      </c>
      <c r="R150" s="11">
        <f t="shared" si="142"/>
        <v>0.074022</v>
      </c>
      <c r="S150" s="16">
        <f t="shared" si="143"/>
        <v>0.140085135879476</v>
      </c>
      <c r="T150" s="3">
        <v>0.01</v>
      </c>
      <c r="U150" s="17">
        <f t="shared" si="144"/>
        <v>0.00140085135879476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0.00689085135879476</v>
      </c>
      <c r="AU150" s="24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34.1749981518073</v>
      </c>
      <c r="AY150" s="1">
        <f>SUM(AX139:AX150)</f>
        <v>778.397308888886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4.05912903225806</v>
      </c>
      <c r="E151" s="12">
        <f t="shared" si="154"/>
        <v>11.2056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51"/>
  <sheetViews>
    <sheetView topLeftCell="A16" workbookViewId="0">
      <selection activeCell="D30" sqref="D3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500.8</v>
      </c>
      <c r="F3" s="3">
        <v>1069.523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66.1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1383.9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6173.59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166975137.049927</v>
      </c>
      <c r="J16" s="7" t="s">
        <v>35</v>
      </c>
      <c r="K16" s="7">
        <f>I16/(10000*1000)</f>
        <v>16.6975137049927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102590954.246575</v>
      </c>
      <c r="J17" s="7" t="s">
        <v>35</v>
      </c>
      <c r="K17" s="7">
        <f>I17/(10000*1000)</f>
        <v>10.2590954246575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8.63</v>
      </c>
      <c r="E29" s="9"/>
      <c r="F29" s="9"/>
      <c r="G29" s="6">
        <v>1</v>
      </c>
      <c r="H29" s="11">
        <f t="shared" ref="H29:H40" si="0">E30</f>
        <v>8.63</v>
      </c>
      <c r="I29" s="11">
        <f t="shared" ref="I29:I40" si="1">H29+273.15</f>
        <v>281.78</v>
      </c>
      <c r="J29" s="11">
        <f t="shared" ref="J29:J40" si="2">EXP(($C$18*(I29-$C$16))/($C$19*I29*$C$16))</f>
        <v>0.0519205524663927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0.051578309491385</v>
      </c>
      <c r="Q29" s="15">
        <f t="shared" ref="Q29:Q40" si="6">P29*$B$31</f>
        <v>0.00670518023388005</v>
      </c>
      <c r="R29" s="11">
        <f t="shared" ref="R29:R40" si="7">L29*$B$31</f>
        <v>0.129143083333333</v>
      </c>
      <c r="S29" s="16">
        <f t="shared" ref="S29:S40" si="8">Q29/R29</f>
        <v>0.0519205524663928</v>
      </c>
      <c r="T29" s="3">
        <v>0.01</v>
      </c>
      <c r="U29" s="17">
        <f t="shared" ref="U29:U40" si="9">S29*T29</f>
        <v>0.000519205524663928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0.0224192055246639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0.5</v>
      </c>
      <c r="AU29" s="1">
        <f t="shared" ref="AU29:AU40" si="17">AT29*10000*AS29*0.67*AR29*AQ29</f>
        <v>969.920584658498</v>
      </c>
    </row>
    <row r="30" s="1" customFormat="1" spans="1:47">
      <c r="A30" s="6" t="s">
        <v>110</v>
      </c>
      <c r="B30" s="6">
        <v>1</v>
      </c>
      <c r="C30" s="9">
        <v>1</v>
      </c>
      <c r="D30" s="30">
        <v>6.061</v>
      </c>
      <c r="E30" s="12">
        <f t="shared" ref="E30:E41" si="18">D29</f>
        <v>8.63</v>
      </c>
      <c r="F30" s="9" t="s">
        <v>109</v>
      </c>
      <c r="G30" s="6">
        <v>2</v>
      </c>
      <c r="H30" s="11">
        <f t="shared" si="0"/>
        <v>6.061</v>
      </c>
      <c r="I30" s="11">
        <f t="shared" si="1"/>
        <v>279.211</v>
      </c>
      <c r="J30" s="11">
        <f t="shared" si="2"/>
        <v>0.0377800264553581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1.93523835717528</v>
      </c>
      <c r="P30" s="11">
        <f t="shared" si="5"/>
        <v>0.0731133563315059</v>
      </c>
      <c r="Q30" s="15">
        <f t="shared" si="6"/>
        <v>0.00950473632309577</v>
      </c>
      <c r="R30" s="11">
        <f t="shared" si="7"/>
        <v>0.129143083333333</v>
      </c>
      <c r="S30" s="16">
        <f t="shared" si="8"/>
        <v>0.0735984930649593</v>
      </c>
      <c r="T30" s="3">
        <v>0.01</v>
      </c>
      <c r="U30" s="17">
        <f t="shared" si="9"/>
        <v>0.000735984930649593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0.0226359849306496</v>
      </c>
      <c r="AR30" s="24">
        <f t="shared" si="15"/>
        <v>99.3408333333333</v>
      </c>
      <c r="AS30" s="1">
        <f t="shared" si="16"/>
        <v>0.13</v>
      </c>
      <c r="AT30" s="2">
        <f>$E$4/12</f>
        <v>0.5</v>
      </c>
      <c r="AU30" s="1">
        <f t="shared" si="17"/>
        <v>979.299097557371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30">
        <v>10.4018620689655</v>
      </c>
      <c r="E31" s="12">
        <f t="shared" si="18"/>
        <v>6.061</v>
      </c>
      <c r="F31" s="9" t="s">
        <v>109</v>
      </c>
      <c r="G31" s="6">
        <v>3</v>
      </c>
      <c r="H31" s="11">
        <f t="shared" si="0"/>
        <v>10.4018620689655</v>
      </c>
      <c r="I31" s="11">
        <f t="shared" si="1"/>
        <v>283.551862068965</v>
      </c>
      <c r="J31" s="11">
        <f t="shared" si="2"/>
        <v>0.0644338909921808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2.85553333417711</v>
      </c>
      <c r="P31" s="11">
        <f t="shared" si="5"/>
        <v>0.183993123578906</v>
      </c>
      <c r="Q31" s="15">
        <f t="shared" si="6"/>
        <v>0.0239191060652578</v>
      </c>
      <c r="R31" s="11">
        <f t="shared" si="7"/>
        <v>0.129143083333333</v>
      </c>
      <c r="S31" s="16">
        <f t="shared" si="8"/>
        <v>0.185213992479333</v>
      </c>
      <c r="T31" s="3">
        <v>0.01</v>
      </c>
      <c r="U31" s="17">
        <f t="shared" si="9"/>
        <v>0.00185213992479333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0.0237521399247933</v>
      </c>
      <c r="AR31" s="24">
        <f t="shared" si="15"/>
        <v>99.3408333333333</v>
      </c>
      <c r="AS31" s="1">
        <f t="shared" si="16"/>
        <v>0.13</v>
      </c>
      <c r="AT31" s="2">
        <f>$E$4/12</f>
        <v>0.5</v>
      </c>
      <c r="AU31" s="1">
        <f t="shared" si="17"/>
        <v>1027.58723619361</v>
      </c>
    </row>
    <row r="32" s="1" customFormat="1" spans="1:47">
      <c r="A32" s="6"/>
      <c r="B32" s="6"/>
      <c r="C32" s="9">
        <v>3</v>
      </c>
      <c r="D32" s="30">
        <v>13.4765161290323</v>
      </c>
      <c r="E32" s="12">
        <f t="shared" si="18"/>
        <v>10.4018620689655</v>
      </c>
      <c r="F32" s="9" t="s">
        <v>109</v>
      </c>
      <c r="G32" s="6">
        <v>4</v>
      </c>
      <c r="H32" s="11">
        <f t="shared" si="0"/>
        <v>13.4765161290323</v>
      </c>
      <c r="I32" s="11">
        <f t="shared" si="1"/>
        <v>286.626516129032</v>
      </c>
      <c r="J32" s="11">
        <f t="shared" si="2"/>
        <v>0.0931295799647473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3.66494854393153</v>
      </c>
      <c r="P32" s="11">
        <f t="shared" si="5"/>
        <v>0.341315118488756</v>
      </c>
      <c r="Q32" s="15">
        <f t="shared" si="6"/>
        <v>0.0443709654035383</v>
      </c>
      <c r="R32" s="11">
        <f t="shared" si="7"/>
        <v>0.129143083333333</v>
      </c>
      <c r="S32" s="16">
        <f t="shared" si="8"/>
        <v>0.343579882547885</v>
      </c>
      <c r="T32" s="3">
        <v>0.01</v>
      </c>
      <c r="U32" s="17">
        <f t="shared" si="9"/>
        <v>0.00343579882547885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0.0328857988254788</v>
      </c>
      <c r="AR32" s="24">
        <f t="shared" si="15"/>
        <v>99.3408333333333</v>
      </c>
      <c r="AS32" s="1">
        <f t="shared" si="16"/>
        <v>0.13</v>
      </c>
      <c r="AT32" s="2">
        <f>$E$4/12</f>
        <v>0.5</v>
      </c>
      <c r="AU32" s="1">
        <f t="shared" si="17"/>
        <v>1422.73610849769</v>
      </c>
    </row>
    <row r="33" s="1" customFormat="1" spans="1:47">
      <c r="A33" s="6"/>
      <c r="B33" s="6"/>
      <c r="C33" s="9">
        <v>4</v>
      </c>
      <c r="D33" s="30">
        <v>16.5124666666667</v>
      </c>
      <c r="E33" s="12">
        <f t="shared" si="18"/>
        <v>13.4765161290323</v>
      </c>
      <c r="F33" s="9" t="s">
        <v>109</v>
      </c>
      <c r="G33" s="6">
        <v>5</v>
      </c>
      <c r="H33" s="11">
        <f t="shared" si="0"/>
        <v>16.5124666666667</v>
      </c>
      <c r="I33" s="11">
        <f t="shared" si="1"/>
        <v>289.662466666667</v>
      </c>
      <c r="J33" s="11">
        <f t="shared" si="2"/>
        <v>0.132958144622071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3.15745175417064</v>
      </c>
      <c r="O33" s="11">
        <f t="shared" si="19"/>
        <v>1.15959000460547</v>
      </c>
      <c r="P33" s="11">
        <f t="shared" si="5"/>
        <v>0.154176935534642</v>
      </c>
      <c r="Q33" s="15">
        <f t="shared" si="6"/>
        <v>0.0200430016195035</v>
      </c>
      <c r="R33" s="11">
        <f t="shared" si="7"/>
        <v>0.129143083333333</v>
      </c>
      <c r="S33" s="16">
        <f t="shared" si="8"/>
        <v>0.1551999619505</v>
      </c>
      <c r="T33" s="3">
        <v>0.01</v>
      </c>
      <c r="U33" s="17">
        <f t="shared" si="9"/>
        <v>0.001551999619505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0.031001999619505</v>
      </c>
      <c r="AR33" s="24">
        <f t="shared" si="15"/>
        <v>99.3408333333333</v>
      </c>
      <c r="AS33" s="1">
        <f t="shared" si="16"/>
        <v>0.13</v>
      </c>
      <c r="AT33" s="2">
        <f>$E$4/12</f>
        <v>0.5</v>
      </c>
      <c r="AU33" s="1">
        <f t="shared" si="17"/>
        <v>1341.23742982117</v>
      </c>
    </row>
    <row r="34" s="1" customFormat="1" spans="1:47">
      <c r="A34" s="6"/>
      <c r="B34" s="6"/>
      <c r="C34" s="9">
        <v>5</v>
      </c>
      <c r="D34" s="30">
        <v>23.2258387096774</v>
      </c>
      <c r="E34" s="12">
        <f t="shared" si="18"/>
        <v>16.5124666666667</v>
      </c>
      <c r="F34" s="9" t="s">
        <v>111</v>
      </c>
      <c r="G34" s="6">
        <v>6</v>
      </c>
      <c r="H34" s="11">
        <f t="shared" si="0"/>
        <v>23.2258387096774</v>
      </c>
      <c r="I34" s="11">
        <f t="shared" si="1"/>
        <v>296.375838709677</v>
      </c>
      <c r="J34" s="11">
        <f t="shared" si="2"/>
        <v>0.28470382560942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1.99882140240416</v>
      </c>
      <c r="P34" s="11">
        <f t="shared" si="5"/>
        <v>0.569072099974451</v>
      </c>
      <c r="Q34" s="15">
        <f t="shared" si="6"/>
        <v>0.0739793729966787</v>
      </c>
      <c r="R34" s="11">
        <f t="shared" si="7"/>
        <v>0.129143083333333</v>
      </c>
      <c r="S34" s="16">
        <f t="shared" si="8"/>
        <v>0.572848123857547</v>
      </c>
      <c r="T34" s="3">
        <v>0.01</v>
      </c>
      <c r="U34" s="17">
        <f t="shared" si="9"/>
        <v>0.00572848123857547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0.0351784812385755</v>
      </c>
      <c r="AR34" s="24">
        <f t="shared" si="15"/>
        <v>99.3408333333333</v>
      </c>
      <c r="AS34" s="1">
        <f t="shared" si="16"/>
        <v>0.13</v>
      </c>
      <c r="AT34" s="2">
        <f>$E$4/12</f>
        <v>0.5</v>
      </c>
      <c r="AU34" s="1">
        <f t="shared" si="17"/>
        <v>1521.92427393471</v>
      </c>
    </row>
    <row r="35" s="1" customFormat="1" spans="1:47">
      <c r="A35" s="6"/>
      <c r="B35" s="6"/>
      <c r="C35" s="9">
        <v>6</v>
      </c>
      <c r="D35" s="30">
        <v>26.3013</v>
      </c>
      <c r="E35" s="12">
        <f t="shared" si="18"/>
        <v>23.2258387096774</v>
      </c>
      <c r="F35" s="9" t="s">
        <v>109</v>
      </c>
      <c r="G35" s="6">
        <v>7</v>
      </c>
      <c r="H35" s="11">
        <f t="shared" si="0"/>
        <v>26.3013</v>
      </c>
      <c r="I35" s="11">
        <f t="shared" si="1"/>
        <v>299.4513</v>
      </c>
      <c r="J35" s="11">
        <f t="shared" si="2"/>
        <v>0.398959025056663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2.42315763576304</v>
      </c>
      <c r="P35" s="11">
        <f t="shared" si="5"/>
        <v>0.966740607922634</v>
      </c>
      <c r="Q35" s="15">
        <f t="shared" si="6"/>
        <v>0.125676279029942</v>
      </c>
      <c r="R35" s="11">
        <f t="shared" si="7"/>
        <v>0.129143083333333</v>
      </c>
      <c r="S35" s="16">
        <f t="shared" si="8"/>
        <v>0.973155323429576</v>
      </c>
      <c r="T35" s="3">
        <v>0.01</v>
      </c>
      <c r="U35" s="17">
        <f t="shared" si="9"/>
        <v>0.00973155323429577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0.0446315532342958</v>
      </c>
      <c r="AR35" s="24">
        <f t="shared" si="15"/>
        <v>99.3408333333333</v>
      </c>
      <c r="AS35" s="1">
        <f t="shared" si="16"/>
        <v>0.13</v>
      </c>
      <c r="AT35" s="2">
        <f>$E$4/12</f>
        <v>0.5</v>
      </c>
      <c r="AU35" s="1">
        <f t="shared" si="17"/>
        <v>1930.89189354197</v>
      </c>
    </row>
    <row r="36" s="1" customFormat="1" spans="1:47">
      <c r="A36" s="6"/>
      <c r="B36" s="6"/>
      <c r="C36" s="9">
        <v>7</v>
      </c>
      <c r="D36" s="30">
        <v>27.4535483870968</v>
      </c>
      <c r="E36" s="12">
        <f t="shared" si="18"/>
        <v>26.3013</v>
      </c>
      <c r="F36" s="9" t="s">
        <v>109</v>
      </c>
      <c r="G36" s="6">
        <v>8</v>
      </c>
      <c r="H36" s="11">
        <f t="shared" si="0"/>
        <v>27.4535483870968</v>
      </c>
      <c r="I36" s="11">
        <f t="shared" si="1"/>
        <v>300.603548387097</v>
      </c>
      <c r="J36" s="11">
        <f t="shared" si="2"/>
        <v>0.451915024059417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2.44982536117374</v>
      </c>
      <c r="P36" s="11">
        <f t="shared" si="5"/>
        <v>1.1071128870362</v>
      </c>
      <c r="Q36" s="15">
        <f t="shared" si="6"/>
        <v>0.143924675314706</v>
      </c>
      <c r="R36" s="11">
        <f t="shared" si="7"/>
        <v>0.129143083333333</v>
      </c>
      <c r="S36" s="16">
        <f t="shared" si="8"/>
        <v>1.11445902947214</v>
      </c>
      <c r="T36" s="3">
        <v>0.01</v>
      </c>
      <c r="U36" s="17">
        <f t="shared" si="9"/>
        <v>0.0111445902947214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0.0460445902947214</v>
      </c>
      <c r="AR36" s="24">
        <f t="shared" si="15"/>
        <v>99.3408333333333</v>
      </c>
      <c r="AS36" s="1">
        <f t="shared" si="16"/>
        <v>0.13</v>
      </c>
      <c r="AT36" s="2">
        <f>$E$4/12</f>
        <v>0.5</v>
      </c>
      <c r="AU36" s="1">
        <f t="shared" si="17"/>
        <v>1992.02402109593</v>
      </c>
    </row>
    <row r="37" s="1" customFormat="1" spans="1:47">
      <c r="A37" s="6"/>
      <c r="B37" s="6"/>
      <c r="C37" s="9">
        <v>8</v>
      </c>
      <c r="D37" s="30">
        <v>28.4594516129032</v>
      </c>
      <c r="E37" s="12">
        <f t="shared" si="18"/>
        <v>27.4535483870968</v>
      </c>
      <c r="F37" s="9" t="s">
        <v>109</v>
      </c>
      <c r="G37" s="6">
        <v>9</v>
      </c>
      <c r="H37" s="11">
        <f t="shared" si="0"/>
        <v>28.4594516129032</v>
      </c>
      <c r="I37" s="11">
        <f t="shared" si="1"/>
        <v>301.609451612903</v>
      </c>
      <c r="J37" s="11">
        <f t="shared" si="2"/>
        <v>0.503468582277927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2.33612080747087</v>
      </c>
      <c r="P37" s="11">
        <f t="shared" si="5"/>
        <v>1.17616343096733</v>
      </c>
      <c r="Q37" s="15">
        <f t="shared" si="6"/>
        <v>0.152901246025752</v>
      </c>
      <c r="R37" s="11">
        <f t="shared" si="7"/>
        <v>0.129143083333333</v>
      </c>
      <c r="S37" s="16">
        <f t="shared" si="8"/>
        <v>1.18396775173082</v>
      </c>
      <c r="T37" s="3">
        <v>0.01</v>
      </c>
      <c r="U37" s="17">
        <f t="shared" si="9"/>
        <v>0.0118396775173082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0.0412896775173082</v>
      </c>
      <c r="AR37" s="24">
        <f t="shared" si="15"/>
        <v>99.3408333333333</v>
      </c>
      <c r="AS37" s="1">
        <f t="shared" si="16"/>
        <v>0.13</v>
      </c>
      <c r="AT37" s="2">
        <f>$E$4/12</f>
        <v>0.5</v>
      </c>
      <c r="AU37" s="1">
        <f t="shared" si="17"/>
        <v>1786.3125485821</v>
      </c>
    </row>
    <row r="38" s="1" customFormat="1" spans="1:47">
      <c r="A38" s="6"/>
      <c r="B38" s="6"/>
      <c r="C38" s="9">
        <v>9</v>
      </c>
      <c r="D38" s="30">
        <v>21.7021666666667</v>
      </c>
      <c r="E38" s="12">
        <f t="shared" si="18"/>
        <v>28.4594516129032</v>
      </c>
      <c r="F38" s="9" t="s">
        <v>109</v>
      </c>
      <c r="G38" s="6">
        <v>10</v>
      </c>
      <c r="H38" s="11">
        <f t="shared" si="0"/>
        <v>21.7021666666667</v>
      </c>
      <c r="I38" s="11">
        <f t="shared" si="1"/>
        <v>294.852166666667</v>
      </c>
      <c r="J38" s="11">
        <f t="shared" si="2"/>
        <v>0.240249927489735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2.15336570983688</v>
      </c>
      <c r="P38" s="11">
        <f t="shared" si="5"/>
        <v>0.517345955647193</v>
      </c>
      <c r="Q38" s="15">
        <f t="shared" si="6"/>
        <v>0.067254974234135</v>
      </c>
      <c r="R38" s="11">
        <f t="shared" si="7"/>
        <v>0.129143083333333</v>
      </c>
      <c r="S38" s="16">
        <f t="shared" si="8"/>
        <v>0.520778755611265</v>
      </c>
      <c r="T38" s="3">
        <v>0.01</v>
      </c>
      <c r="U38" s="17">
        <f t="shared" si="9"/>
        <v>0.00520778755611265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0.0346577875561126</v>
      </c>
      <c r="AR38" s="24">
        <f t="shared" si="15"/>
        <v>99.3408333333333</v>
      </c>
      <c r="AS38" s="1">
        <f t="shared" si="16"/>
        <v>0.13</v>
      </c>
      <c r="AT38" s="2">
        <f>$E$4/12</f>
        <v>0.5</v>
      </c>
      <c r="AU38" s="1">
        <f t="shared" si="17"/>
        <v>1499.39753808019</v>
      </c>
    </row>
    <row r="39" s="1" customFormat="1" spans="1:47">
      <c r="A39" s="6"/>
      <c r="B39" s="6"/>
      <c r="C39" s="9">
        <v>10</v>
      </c>
      <c r="D39" s="30">
        <v>16.8236451612903</v>
      </c>
      <c r="E39" s="12">
        <f t="shared" si="18"/>
        <v>21.7021666666667</v>
      </c>
      <c r="F39" s="9" t="s">
        <v>109</v>
      </c>
      <c r="G39" s="6">
        <v>11</v>
      </c>
      <c r="H39" s="11">
        <f t="shared" si="0"/>
        <v>16.8236451612903</v>
      </c>
      <c r="I39" s="11">
        <f t="shared" si="1"/>
        <v>289.97364516129</v>
      </c>
      <c r="J39" s="11">
        <f t="shared" si="2"/>
        <v>0.137841812187092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1.5542187664802</v>
      </c>
      <c r="O39" s="11">
        <f t="shared" si="19"/>
        <v>1.07520932104282</v>
      </c>
      <c r="P39" s="11">
        <f t="shared" si="5"/>
        <v>0.148208801292994</v>
      </c>
      <c r="Q39" s="15">
        <f t="shared" si="6"/>
        <v>0.0192671441680893</v>
      </c>
      <c r="R39" s="11">
        <f t="shared" si="7"/>
        <v>0.129143083333333</v>
      </c>
      <c r="S39" s="16">
        <f t="shared" si="8"/>
        <v>0.149192226720796</v>
      </c>
      <c r="T39" s="3">
        <v>0.01</v>
      </c>
      <c r="U39" s="17">
        <f t="shared" si="9"/>
        <v>0.00149192226720796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0.023391922267208</v>
      </c>
      <c r="AR39" s="24">
        <f t="shared" si="15"/>
        <v>99.3408333333333</v>
      </c>
      <c r="AS39" s="1">
        <f t="shared" si="16"/>
        <v>0.13</v>
      </c>
      <c r="AT39" s="2">
        <f>$E$4/12</f>
        <v>0.5</v>
      </c>
      <c r="AU39" s="1">
        <f t="shared" si="17"/>
        <v>1012.0031638381</v>
      </c>
    </row>
    <row r="40" s="1" customFormat="1" spans="1:48">
      <c r="A40" s="6"/>
      <c r="B40" s="6"/>
      <c r="C40" s="9">
        <v>11</v>
      </c>
      <c r="D40" s="30">
        <v>13.3404666666667</v>
      </c>
      <c r="E40" s="12">
        <f t="shared" si="18"/>
        <v>16.8236451612903</v>
      </c>
      <c r="F40" s="9" t="s">
        <v>111</v>
      </c>
      <c r="G40" s="6">
        <v>12</v>
      </c>
      <c r="H40" s="11">
        <f t="shared" si="0"/>
        <v>13.3404666666667</v>
      </c>
      <c r="I40" s="11">
        <f t="shared" si="1"/>
        <v>286.490466666667</v>
      </c>
      <c r="J40" s="11">
        <f t="shared" si="2"/>
        <v>0.0916392741151416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1.92040885308316</v>
      </c>
      <c r="P40" s="11">
        <f t="shared" si="5"/>
        <v>0.175984873300832</v>
      </c>
      <c r="Q40" s="15">
        <f t="shared" si="6"/>
        <v>0.0228780335291082</v>
      </c>
      <c r="R40" s="11">
        <f t="shared" si="7"/>
        <v>0.129143083333333</v>
      </c>
      <c r="S40" s="16">
        <f t="shared" si="8"/>
        <v>0.177152604216963</v>
      </c>
      <c r="T40" s="3">
        <v>0.01</v>
      </c>
      <c r="U40" s="17">
        <f t="shared" si="9"/>
        <v>0.00177152604216963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0.0236715260421696</v>
      </c>
      <c r="AR40" s="24">
        <f t="shared" si="15"/>
        <v>99.3408333333333</v>
      </c>
      <c r="AS40" s="1">
        <f t="shared" si="16"/>
        <v>0.13</v>
      </c>
      <c r="AT40" s="2">
        <f>$E$4/12</f>
        <v>0.5</v>
      </c>
      <c r="AU40" s="1">
        <f t="shared" si="17"/>
        <v>1024.09964319751</v>
      </c>
      <c r="AV40" s="1">
        <f>SUM(AU29:AU40)</f>
        <v>16507.4335389989</v>
      </c>
    </row>
    <row r="41" s="1" customFormat="1" spans="1:46">
      <c r="A41" s="6"/>
      <c r="B41" s="6"/>
      <c r="C41" s="9">
        <v>12</v>
      </c>
      <c r="D41" s="30">
        <v>6.09754838709677</v>
      </c>
      <c r="E41" s="12">
        <f t="shared" si="18"/>
        <v>13.3404666666667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29">
        <v>6.16</v>
      </c>
      <c r="E44" s="9"/>
      <c r="F44" s="9"/>
      <c r="G44" s="6">
        <v>1</v>
      </c>
      <c r="H44" s="11">
        <f t="shared" ref="H44:H55" si="20">E45</f>
        <v>6.16</v>
      </c>
      <c r="I44" s="11">
        <f t="shared" ref="I44:I55" si="21">H44+273.15</f>
        <v>279.31</v>
      </c>
      <c r="J44" s="11">
        <f t="shared" ref="J44:J55" si="22">EXP(($C$18*(I44-$C$16))/($C$19*I44*$C$16))</f>
        <v>0.0382499000024059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0.0340909565002276</v>
      </c>
      <c r="Q44" s="15">
        <f t="shared" ref="Q44:Q55" si="26">P44*$B$46</f>
        <v>0.00613637217004097</v>
      </c>
      <c r="R44" s="11">
        <f t="shared" ref="R44:R55" si="27">L44*$B$46</f>
        <v>0.16042845</v>
      </c>
      <c r="S44" s="16">
        <f t="shared" ref="S44:S55" si="28">Q44/R44</f>
        <v>0.0382499000024059</v>
      </c>
      <c r="T44" s="3">
        <v>0.01</v>
      </c>
      <c r="U44" s="17">
        <f t="shared" ref="U44:U55" si="29">S44*T44</f>
        <v>0.000382499000024059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0.0194824990000241</v>
      </c>
      <c r="AR44" s="24">
        <f t="shared" ref="AR44:AR55" si="35">$B$44/12</f>
        <v>89.1269166666667</v>
      </c>
      <c r="AS44" s="1">
        <f t="shared" ref="AS44:AS55" si="36">$B$46</f>
        <v>0.18</v>
      </c>
      <c r="AT44" s="2">
        <f>$E$3/12</f>
        <v>41.7333333333333</v>
      </c>
      <c r="AU44" s="1">
        <f t="shared" ref="AU44:AU55" si="37">AT44*10000*AS44*0.67*AR44*AQ44</f>
        <v>87394.4647790991</v>
      </c>
    </row>
    <row r="45" s="1" customFormat="1" spans="1:47">
      <c r="A45" s="6" t="s">
        <v>110</v>
      </c>
      <c r="B45" s="6">
        <v>1</v>
      </c>
      <c r="C45" s="9">
        <v>1</v>
      </c>
      <c r="D45" s="30">
        <v>6.061</v>
      </c>
      <c r="E45" s="12">
        <f t="shared" ref="E45:E56" si="38">D44</f>
        <v>6.16</v>
      </c>
      <c r="F45" s="9" t="s">
        <v>109</v>
      </c>
      <c r="G45" s="6">
        <v>2</v>
      </c>
      <c r="H45" s="11">
        <f t="shared" si="20"/>
        <v>6.061</v>
      </c>
      <c r="I45" s="11">
        <f t="shared" si="21"/>
        <v>279.211</v>
      </c>
      <c r="J45" s="11">
        <f t="shared" si="22"/>
        <v>0.0377800264553581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1.74844737683311</v>
      </c>
      <c r="P45" s="11">
        <f t="shared" si="25"/>
        <v>0.0660563881525563</v>
      </c>
      <c r="Q45" s="15">
        <f t="shared" si="26"/>
        <v>0.0118901498674601</v>
      </c>
      <c r="R45" s="11">
        <f t="shared" si="27"/>
        <v>0.16042845</v>
      </c>
      <c r="S45" s="16">
        <f t="shared" si="28"/>
        <v>0.0741149706767106</v>
      </c>
      <c r="T45" s="3">
        <v>0.01</v>
      </c>
      <c r="U45" s="17">
        <f t="shared" si="29"/>
        <v>0.000741149706767106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0.0198411497067671</v>
      </c>
      <c r="AR45" s="24">
        <f t="shared" si="35"/>
        <v>89.1269166666667</v>
      </c>
      <c r="AS45" s="1">
        <f t="shared" si="36"/>
        <v>0.18</v>
      </c>
      <c r="AT45" s="2">
        <f>$E$3/12</f>
        <v>41.7333333333333</v>
      </c>
      <c r="AU45" s="1">
        <f t="shared" si="37"/>
        <v>89003.2977403335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30">
        <v>10.4018620689655</v>
      </c>
      <c r="E46" s="12">
        <f t="shared" si="38"/>
        <v>6.061</v>
      </c>
      <c r="F46" s="9" t="s">
        <v>109</v>
      </c>
      <c r="G46" s="6">
        <v>3</v>
      </c>
      <c r="H46" s="11">
        <f t="shared" si="20"/>
        <v>10.4018620689655</v>
      </c>
      <c r="I46" s="11">
        <f t="shared" si="21"/>
        <v>283.551862068965</v>
      </c>
      <c r="J46" s="11">
        <f t="shared" si="22"/>
        <v>0.0644338909921808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2.57366015534722</v>
      </c>
      <c r="P46" s="11">
        <f t="shared" si="25"/>
        <v>0.165830937900562</v>
      </c>
      <c r="Q46" s="15">
        <f t="shared" si="26"/>
        <v>0.0298495688221011</v>
      </c>
      <c r="R46" s="11">
        <f t="shared" si="27"/>
        <v>0.16042845</v>
      </c>
      <c r="S46" s="16">
        <f t="shared" si="28"/>
        <v>0.186061567147854</v>
      </c>
      <c r="T46" s="3">
        <v>0.01</v>
      </c>
      <c r="U46" s="17">
        <f t="shared" si="29"/>
        <v>0.00186061567147854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0.0209606156714785</v>
      </c>
      <c r="AR46" s="24">
        <f t="shared" si="35"/>
        <v>89.1269166666667</v>
      </c>
      <c r="AS46" s="1">
        <f t="shared" si="36"/>
        <v>0.18</v>
      </c>
      <c r="AT46" s="2">
        <f>$E$3/12</f>
        <v>41.7333333333333</v>
      </c>
      <c r="AU46" s="1">
        <f t="shared" si="37"/>
        <v>94024.9907389705</v>
      </c>
    </row>
    <row r="47" s="1" customFormat="1" spans="1:47">
      <c r="A47" s="6"/>
      <c r="B47" s="6"/>
      <c r="C47" s="9">
        <v>3</v>
      </c>
      <c r="D47" s="30">
        <v>13.4765161290323</v>
      </c>
      <c r="E47" s="12">
        <f t="shared" si="38"/>
        <v>10.4018620689655</v>
      </c>
      <c r="F47" s="9" t="s">
        <v>109</v>
      </c>
      <c r="G47" s="6">
        <v>4</v>
      </c>
      <c r="H47" s="11">
        <f t="shared" si="20"/>
        <v>13.4765161290323</v>
      </c>
      <c r="I47" s="11">
        <f t="shared" si="21"/>
        <v>286.626516129032</v>
      </c>
      <c r="J47" s="11">
        <f t="shared" si="22"/>
        <v>0.0931295799647473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3.29909838411332</v>
      </c>
      <c r="P47" s="11">
        <f t="shared" si="25"/>
        <v>0.30724364677485</v>
      </c>
      <c r="Q47" s="15">
        <f t="shared" si="26"/>
        <v>0.055303856419473</v>
      </c>
      <c r="R47" s="11">
        <f t="shared" si="27"/>
        <v>0.16042845</v>
      </c>
      <c r="S47" s="16">
        <f t="shared" si="28"/>
        <v>0.344725991053788</v>
      </c>
      <c r="T47" s="3">
        <v>0.01</v>
      </c>
      <c r="U47" s="17">
        <f t="shared" si="29"/>
        <v>0.00344725991053788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0.0314972599105379</v>
      </c>
      <c r="AR47" s="24">
        <f t="shared" si="35"/>
        <v>89.1269166666667</v>
      </c>
      <c r="AS47" s="1">
        <f t="shared" si="36"/>
        <v>0.18</v>
      </c>
      <c r="AT47" s="2">
        <f>$E$3/12</f>
        <v>41.7333333333333</v>
      </c>
      <c r="AU47" s="1">
        <f t="shared" si="37"/>
        <v>141290.199572767</v>
      </c>
    </row>
    <row r="48" s="1" customFormat="1" spans="1:47">
      <c r="A48" s="6"/>
      <c r="B48" s="6"/>
      <c r="C48" s="9">
        <v>4</v>
      </c>
      <c r="D48" s="30">
        <v>16.5124666666667</v>
      </c>
      <c r="E48" s="12">
        <f t="shared" si="38"/>
        <v>13.4765161290323</v>
      </c>
      <c r="F48" s="9" t="s">
        <v>109</v>
      </c>
      <c r="G48" s="6">
        <v>5</v>
      </c>
      <c r="H48" s="11">
        <f t="shared" si="20"/>
        <v>16.5124666666667</v>
      </c>
      <c r="I48" s="11">
        <f t="shared" si="21"/>
        <v>289.662466666667</v>
      </c>
      <c r="J48" s="11">
        <f t="shared" si="22"/>
        <v>0.132958144622071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2.84226200047155</v>
      </c>
      <c r="O48" s="11">
        <f t="shared" si="39"/>
        <v>1.04086190353359</v>
      </c>
      <c r="P48" s="11">
        <f t="shared" si="25"/>
        <v>0.138391067501623</v>
      </c>
      <c r="Q48" s="15">
        <f t="shared" si="26"/>
        <v>0.0249103921502921</v>
      </c>
      <c r="R48" s="11">
        <f t="shared" si="27"/>
        <v>0.16042845</v>
      </c>
      <c r="S48" s="16">
        <f t="shared" si="28"/>
        <v>0.155274155863827</v>
      </c>
      <c r="T48" s="3">
        <v>0.01</v>
      </c>
      <c r="U48" s="17">
        <f t="shared" si="29"/>
        <v>0.00155274155863827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0.0296027415586383</v>
      </c>
      <c r="AR48" s="24">
        <f t="shared" si="35"/>
        <v>89.1269166666667</v>
      </c>
      <c r="AS48" s="1">
        <f t="shared" si="36"/>
        <v>0.18</v>
      </c>
      <c r="AT48" s="2">
        <f>$E$3/12</f>
        <v>41.7333333333333</v>
      </c>
      <c r="AU48" s="1">
        <f t="shared" si="37"/>
        <v>132791.781716914</v>
      </c>
    </row>
    <row r="49" s="1" customFormat="1" spans="1:47">
      <c r="A49" s="6"/>
      <c r="B49" s="6"/>
      <c r="C49" s="9">
        <v>5</v>
      </c>
      <c r="D49" s="30">
        <v>23.2258387096774</v>
      </c>
      <c r="E49" s="12">
        <f t="shared" si="38"/>
        <v>16.5124666666667</v>
      </c>
      <c r="F49" s="9" t="s">
        <v>111</v>
      </c>
      <c r="G49" s="6">
        <v>6</v>
      </c>
      <c r="H49" s="11">
        <f t="shared" si="20"/>
        <v>23.2258387096774</v>
      </c>
      <c r="I49" s="11">
        <f t="shared" si="21"/>
        <v>296.375838709677</v>
      </c>
      <c r="J49" s="11">
        <f t="shared" si="22"/>
        <v>0.28470382560942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1.79374000269863</v>
      </c>
      <c r="P49" s="11">
        <f t="shared" si="25"/>
        <v>0.510684640916953</v>
      </c>
      <c r="Q49" s="15">
        <f t="shared" si="26"/>
        <v>0.0919232353650515</v>
      </c>
      <c r="R49" s="11">
        <f t="shared" si="27"/>
        <v>0.16042845</v>
      </c>
      <c r="S49" s="16">
        <f t="shared" si="28"/>
        <v>0.572985872300403</v>
      </c>
      <c r="T49" s="3">
        <v>0.01</v>
      </c>
      <c r="U49" s="17">
        <f t="shared" si="29"/>
        <v>0.00572985872300403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0.033779858723004</v>
      </c>
      <c r="AR49" s="24">
        <f t="shared" si="35"/>
        <v>89.1269166666667</v>
      </c>
      <c r="AS49" s="1">
        <f t="shared" si="36"/>
        <v>0.18</v>
      </c>
      <c r="AT49" s="2">
        <f>$E$3/12</f>
        <v>41.7333333333333</v>
      </c>
      <c r="AU49" s="1">
        <f t="shared" si="37"/>
        <v>151529.466184337</v>
      </c>
    </row>
    <row r="50" s="1" customFormat="1" spans="1:47">
      <c r="A50" s="6"/>
      <c r="B50" s="6"/>
      <c r="C50" s="9">
        <v>6</v>
      </c>
      <c r="D50" s="30">
        <v>26.3013</v>
      </c>
      <c r="E50" s="12">
        <f t="shared" si="38"/>
        <v>23.2258387096774</v>
      </c>
      <c r="F50" s="9" t="s">
        <v>109</v>
      </c>
      <c r="G50" s="6">
        <v>7</v>
      </c>
      <c r="H50" s="11">
        <f t="shared" si="20"/>
        <v>26.3013</v>
      </c>
      <c r="I50" s="11">
        <f t="shared" si="21"/>
        <v>299.4513</v>
      </c>
      <c r="J50" s="11">
        <f t="shared" si="22"/>
        <v>0.398959025056663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2.17432452844835</v>
      </c>
      <c r="P50" s="11">
        <f t="shared" si="25"/>
        <v>0.867466394026543</v>
      </c>
      <c r="Q50" s="15">
        <f t="shared" si="26"/>
        <v>0.156143950924778</v>
      </c>
      <c r="R50" s="11">
        <f t="shared" si="27"/>
        <v>0.16042845</v>
      </c>
      <c r="S50" s="16">
        <f t="shared" si="28"/>
        <v>0.97329339605773</v>
      </c>
      <c r="T50" s="3">
        <v>0.01</v>
      </c>
      <c r="U50" s="17">
        <f t="shared" si="29"/>
        <v>0.0097329339605773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0.0438329339605773</v>
      </c>
      <c r="AR50" s="24">
        <f t="shared" si="35"/>
        <v>89.1269166666667</v>
      </c>
      <c r="AS50" s="1">
        <f t="shared" si="36"/>
        <v>0.18</v>
      </c>
      <c r="AT50" s="2">
        <f>$E$3/12</f>
        <v>41.7333333333333</v>
      </c>
      <c r="AU50" s="1">
        <f t="shared" si="37"/>
        <v>196625.484398974</v>
      </c>
    </row>
    <row r="51" s="1" customFormat="1" spans="1:47">
      <c r="A51" s="6"/>
      <c r="B51" s="6"/>
      <c r="C51" s="9">
        <v>7</v>
      </c>
      <c r="D51" s="30">
        <v>27.4535483870968</v>
      </c>
      <c r="E51" s="12">
        <f t="shared" si="38"/>
        <v>26.3013</v>
      </c>
      <c r="F51" s="9" t="s">
        <v>109</v>
      </c>
      <c r="G51" s="6">
        <v>8</v>
      </c>
      <c r="H51" s="11">
        <f t="shared" si="20"/>
        <v>27.4535483870968</v>
      </c>
      <c r="I51" s="11">
        <f t="shared" si="21"/>
        <v>300.603548387097</v>
      </c>
      <c r="J51" s="11">
        <f t="shared" si="22"/>
        <v>0.451915024059417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2.19812730108847</v>
      </c>
      <c r="P51" s="11">
        <f t="shared" si="25"/>
        <v>0.993366752157059</v>
      </c>
      <c r="Q51" s="15">
        <f t="shared" si="26"/>
        <v>0.178806015388271</v>
      </c>
      <c r="R51" s="11">
        <f t="shared" si="27"/>
        <v>0.16042845</v>
      </c>
      <c r="S51" s="16">
        <f t="shared" si="28"/>
        <v>1.11455303213533</v>
      </c>
      <c r="T51" s="3">
        <v>0.01</v>
      </c>
      <c r="U51" s="17">
        <f t="shared" si="29"/>
        <v>0.0111455303213533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0.0452455303213533</v>
      </c>
      <c r="AR51" s="24">
        <f t="shared" si="35"/>
        <v>89.1269166666667</v>
      </c>
      <c r="AS51" s="1">
        <f t="shared" si="36"/>
        <v>0.18</v>
      </c>
      <c r="AT51" s="2">
        <f>$E$3/12</f>
        <v>41.7333333333333</v>
      </c>
      <c r="AU51" s="1">
        <f t="shared" si="37"/>
        <v>202962.099783826</v>
      </c>
    </row>
    <row r="52" s="1" customFormat="1" spans="1:47">
      <c r="A52" s="6"/>
      <c r="B52" s="6"/>
      <c r="C52" s="9">
        <v>8</v>
      </c>
      <c r="D52" s="30">
        <v>28.4594516129032</v>
      </c>
      <c r="E52" s="12">
        <f t="shared" si="38"/>
        <v>27.4535483870968</v>
      </c>
      <c r="F52" s="9" t="s">
        <v>109</v>
      </c>
      <c r="G52" s="6">
        <v>9</v>
      </c>
      <c r="H52" s="11">
        <f t="shared" si="20"/>
        <v>28.4594516129032</v>
      </c>
      <c r="I52" s="11">
        <f t="shared" si="21"/>
        <v>301.609451612903</v>
      </c>
      <c r="J52" s="11">
        <f t="shared" si="22"/>
        <v>0.503468582277927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2.09602971559808</v>
      </c>
      <c r="P52" s="11">
        <f t="shared" si="25"/>
        <v>1.05528510932457</v>
      </c>
      <c r="Q52" s="15">
        <f t="shared" si="26"/>
        <v>0.189951319678423</v>
      </c>
      <c r="R52" s="11">
        <f t="shared" si="27"/>
        <v>0.16042845</v>
      </c>
      <c r="S52" s="16">
        <f t="shared" si="28"/>
        <v>1.18402515064144</v>
      </c>
      <c r="T52" s="3">
        <v>0.01</v>
      </c>
      <c r="U52" s="17">
        <f t="shared" si="29"/>
        <v>0.0118402515064144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0.0398902515064144</v>
      </c>
      <c r="AR52" s="24">
        <f t="shared" si="35"/>
        <v>89.1269166666667</v>
      </c>
      <c r="AS52" s="1">
        <f t="shared" si="36"/>
        <v>0.18</v>
      </c>
      <c r="AT52" s="2">
        <f>$E$3/12</f>
        <v>41.7333333333333</v>
      </c>
      <c r="AU52" s="1">
        <f t="shared" si="37"/>
        <v>178939.42559948</v>
      </c>
    </row>
    <row r="53" s="1" customFormat="1" spans="1:47">
      <c r="A53" s="6"/>
      <c r="B53" s="6"/>
      <c r="C53" s="9">
        <v>9</v>
      </c>
      <c r="D53" s="30">
        <v>21.7021666666667</v>
      </c>
      <c r="E53" s="12">
        <f t="shared" si="38"/>
        <v>28.4594516129032</v>
      </c>
      <c r="F53" s="9" t="s">
        <v>109</v>
      </c>
      <c r="G53" s="6">
        <v>10</v>
      </c>
      <c r="H53" s="11">
        <f t="shared" si="20"/>
        <v>21.7021666666667</v>
      </c>
      <c r="I53" s="11">
        <f t="shared" si="21"/>
        <v>294.852166666667</v>
      </c>
      <c r="J53" s="11">
        <f t="shared" si="22"/>
        <v>0.240249927489735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1.93201377294018</v>
      </c>
      <c r="P53" s="11">
        <f t="shared" si="25"/>
        <v>0.464166168858047</v>
      </c>
      <c r="Q53" s="15">
        <f t="shared" si="26"/>
        <v>0.0835499103944485</v>
      </c>
      <c r="R53" s="11">
        <f t="shared" si="27"/>
        <v>0.16042845</v>
      </c>
      <c r="S53" s="16">
        <f t="shared" si="28"/>
        <v>0.520792355685344</v>
      </c>
      <c r="T53" s="3">
        <v>0.01</v>
      </c>
      <c r="U53" s="17">
        <f t="shared" si="29"/>
        <v>0.00520792355685344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0.0332579235568534</v>
      </c>
      <c r="AR53" s="24">
        <f t="shared" si="35"/>
        <v>89.1269166666667</v>
      </c>
      <c r="AS53" s="1">
        <f t="shared" si="36"/>
        <v>0.18</v>
      </c>
      <c r="AT53" s="2">
        <f>$E$3/12</f>
        <v>41.7333333333333</v>
      </c>
      <c r="AU53" s="1">
        <f t="shared" si="37"/>
        <v>149188.172878223</v>
      </c>
    </row>
    <row r="54" s="1" customFormat="1" spans="1:47">
      <c r="A54" s="6"/>
      <c r="B54" s="6"/>
      <c r="C54" s="9">
        <v>10</v>
      </c>
      <c r="D54" s="30">
        <v>16.8236451612903</v>
      </c>
      <c r="E54" s="12">
        <f t="shared" si="38"/>
        <v>21.7021666666667</v>
      </c>
      <c r="F54" s="9" t="s">
        <v>109</v>
      </c>
      <c r="G54" s="6">
        <v>11</v>
      </c>
      <c r="H54" s="11">
        <f t="shared" si="20"/>
        <v>16.8236451612903</v>
      </c>
      <c r="I54" s="11">
        <f t="shared" si="21"/>
        <v>289.97364516129</v>
      </c>
      <c r="J54" s="11">
        <f t="shared" si="22"/>
        <v>0.137841812187092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1.39445522387802</v>
      </c>
      <c r="O54" s="11">
        <f t="shared" si="39"/>
        <v>0.964661546870773</v>
      </c>
      <c r="P54" s="11">
        <f t="shared" si="25"/>
        <v>0.13297069576787</v>
      </c>
      <c r="Q54" s="15">
        <f t="shared" si="26"/>
        <v>0.0239347252382167</v>
      </c>
      <c r="R54" s="11">
        <f t="shared" si="27"/>
        <v>0.16042845</v>
      </c>
      <c r="S54" s="16">
        <f t="shared" si="28"/>
        <v>0.149192523135495</v>
      </c>
      <c r="T54" s="3">
        <v>0.01</v>
      </c>
      <c r="U54" s="17">
        <f t="shared" si="29"/>
        <v>0.00149192523135495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0.020591925231355</v>
      </c>
      <c r="AR54" s="24">
        <f t="shared" si="35"/>
        <v>89.1269166666667</v>
      </c>
      <c r="AS54" s="1">
        <f t="shared" si="36"/>
        <v>0.18</v>
      </c>
      <c r="AT54" s="2">
        <f>$E$3/12</f>
        <v>41.7333333333333</v>
      </c>
      <c r="AU54" s="1">
        <f t="shared" si="37"/>
        <v>92371.1216083353</v>
      </c>
    </row>
    <row r="55" s="1" customFormat="1" spans="1:48">
      <c r="A55" s="6"/>
      <c r="B55" s="6"/>
      <c r="C55" s="9">
        <v>11</v>
      </c>
      <c r="D55" s="30">
        <v>13.3404666666667</v>
      </c>
      <c r="E55" s="12">
        <f t="shared" si="38"/>
        <v>16.8236451612903</v>
      </c>
      <c r="F55" s="9" t="s">
        <v>111</v>
      </c>
      <c r="G55" s="6">
        <v>12</v>
      </c>
      <c r="H55" s="11">
        <f t="shared" si="20"/>
        <v>13.3404666666667</v>
      </c>
      <c r="I55" s="11">
        <f t="shared" si="21"/>
        <v>286.490466666667</v>
      </c>
      <c r="J55" s="11">
        <f t="shared" si="22"/>
        <v>0.0916392741151416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1.72296001776957</v>
      </c>
      <c r="P55" s="11">
        <f t="shared" si="25"/>
        <v>0.157890805357815</v>
      </c>
      <c r="Q55" s="15">
        <f t="shared" si="26"/>
        <v>0.0284203449644067</v>
      </c>
      <c r="R55" s="11">
        <f t="shared" si="27"/>
        <v>0.16042845</v>
      </c>
      <c r="S55" s="16">
        <f t="shared" si="28"/>
        <v>0.177152774114608</v>
      </c>
      <c r="T55" s="3">
        <v>0.01</v>
      </c>
      <c r="U55" s="17">
        <f t="shared" si="29"/>
        <v>0.00177152774114608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0.0208715277411461</v>
      </c>
      <c r="AR55" s="24">
        <f t="shared" si="35"/>
        <v>89.1269166666667</v>
      </c>
      <c r="AS55" s="1">
        <f t="shared" si="36"/>
        <v>0.18</v>
      </c>
      <c r="AT55" s="2">
        <f>$E$3/12</f>
        <v>41.7333333333333</v>
      </c>
      <c r="AU55" s="1">
        <f t="shared" si="37"/>
        <v>93625.360692041</v>
      </c>
      <c r="AV55" s="1">
        <f>SUM(AU44:AU55)</f>
        <v>1609745.8656933</v>
      </c>
    </row>
    <row r="56" s="1" customFormat="1" spans="1:46">
      <c r="A56" s="6"/>
      <c r="B56" s="6"/>
      <c r="C56" s="9">
        <v>12</v>
      </c>
      <c r="D56" s="30">
        <v>6.09754838709677</v>
      </c>
      <c r="E56" s="12">
        <f t="shared" si="38"/>
        <v>13.3404666666667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6.16</v>
      </c>
      <c r="E60" s="9"/>
      <c r="F60" s="9"/>
      <c r="G60" s="6">
        <v>1</v>
      </c>
      <c r="H60" s="11">
        <f t="shared" ref="H60:H71" si="40">E61</f>
        <v>6.16</v>
      </c>
      <c r="I60" s="11">
        <f t="shared" ref="I60:I71" si="41">H60+273.15</f>
        <v>279.31</v>
      </c>
      <c r="J60" s="11">
        <f t="shared" ref="J60:J71" si="42">EXP(($C$18*(I60-$C$16))/($C$19*I60*$C$16))</f>
        <v>0.0382499000024059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0.0527733870333194</v>
      </c>
      <c r="Q60" s="15">
        <f t="shared" ref="Q60:Q71" si="46">P60*$B$62</f>
        <v>0.00527733870333194</v>
      </c>
      <c r="R60" s="11">
        <f t="shared" ref="R60:R71" si="47">L60*$B$62</f>
        <v>0.13797</v>
      </c>
      <c r="S60" s="16">
        <f t="shared" ref="S60:S71" si="48">Q60/R60</f>
        <v>0.0382499000024059</v>
      </c>
      <c r="T60" s="3">
        <v>0.01</v>
      </c>
      <c r="U60" s="17">
        <f t="shared" ref="U60:U71" si="49">S60*T60</f>
        <v>0.000382499000024059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0.0126824990000241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5.50833333333333</v>
      </c>
      <c r="AU60" s="1">
        <f t="shared" ref="AU60:AU71" si="57">AT60*10000*AS60*0.67*AR60*AQ60</f>
        <v>6457.79890737872</v>
      </c>
    </row>
    <row r="61" s="1" customFormat="1" spans="1:47">
      <c r="A61" s="6" t="s">
        <v>110</v>
      </c>
      <c r="B61" s="6">
        <v>1</v>
      </c>
      <c r="C61" s="9">
        <v>1</v>
      </c>
      <c r="D61" s="30">
        <v>6.061</v>
      </c>
      <c r="E61" s="12">
        <f t="shared" ref="E61:E72" si="58">D60</f>
        <v>6.16</v>
      </c>
      <c r="F61" s="9" t="s">
        <v>109</v>
      </c>
      <c r="G61" s="6">
        <v>2</v>
      </c>
      <c r="H61" s="11">
        <f t="shared" si="40"/>
        <v>6.061</v>
      </c>
      <c r="I61" s="11">
        <f t="shared" si="41"/>
        <v>279.211</v>
      </c>
      <c r="J61" s="11">
        <f t="shared" si="42"/>
        <v>0.0377800264553581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2.70662661296668</v>
      </c>
      <c r="P61" s="11">
        <f t="shared" si="45"/>
        <v>0.102256425042658</v>
      </c>
      <c r="Q61" s="15">
        <f t="shared" si="46"/>
        <v>0.0102256425042658</v>
      </c>
      <c r="R61" s="11">
        <f t="shared" si="47"/>
        <v>0.13797</v>
      </c>
      <c r="S61" s="16">
        <f t="shared" si="48"/>
        <v>0.0741149706767105</v>
      </c>
      <c r="T61" s="3">
        <v>0.01</v>
      </c>
      <c r="U61" s="17">
        <f t="shared" si="49"/>
        <v>0.000741149706767105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0.0130411497067671</v>
      </c>
      <c r="AR61" s="24">
        <f t="shared" si="55"/>
        <v>137.97</v>
      </c>
      <c r="AS61" s="1">
        <f t="shared" si="56"/>
        <v>0.1</v>
      </c>
      <c r="AT61" s="2">
        <f>$E$5/12</f>
        <v>5.50833333333333</v>
      </c>
      <c r="AU61" s="1">
        <f t="shared" si="57"/>
        <v>6640.42018273868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30">
        <v>10.4018620689655</v>
      </c>
      <c r="E62" s="12">
        <f t="shared" si="58"/>
        <v>6.061</v>
      </c>
      <c r="F62" s="9" t="s">
        <v>109</v>
      </c>
      <c r="G62" s="6">
        <v>3</v>
      </c>
      <c r="H62" s="11">
        <f t="shared" si="40"/>
        <v>10.4018620689655</v>
      </c>
      <c r="I62" s="11">
        <f t="shared" si="41"/>
        <v>283.551862068965</v>
      </c>
      <c r="J62" s="11">
        <f t="shared" si="42"/>
        <v>0.0644338909921808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3.98407018792402</v>
      </c>
      <c r="P62" s="11">
        <f t="shared" si="45"/>
        <v>0.256709144193894</v>
      </c>
      <c r="Q62" s="15">
        <f t="shared" si="46"/>
        <v>0.0256709144193894</v>
      </c>
      <c r="R62" s="11">
        <f t="shared" si="47"/>
        <v>0.13797</v>
      </c>
      <c r="S62" s="16">
        <f t="shared" si="48"/>
        <v>0.186061567147854</v>
      </c>
      <c r="T62" s="3">
        <v>0.01</v>
      </c>
      <c r="U62" s="17">
        <f t="shared" si="49"/>
        <v>0.00186061567147854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0.0141606156714785</v>
      </c>
      <c r="AR62" s="24">
        <f t="shared" si="55"/>
        <v>137.97</v>
      </c>
      <c r="AS62" s="1">
        <f t="shared" si="56"/>
        <v>0.1</v>
      </c>
      <c r="AT62" s="2">
        <f>$E$5/12</f>
        <v>5.50833333333333</v>
      </c>
      <c r="AU62" s="1">
        <f t="shared" si="57"/>
        <v>7210.44081382625</v>
      </c>
    </row>
    <row r="63" s="1" customFormat="1" spans="1:47">
      <c r="A63" s="6"/>
      <c r="B63" s="6"/>
      <c r="C63" s="9">
        <v>3</v>
      </c>
      <c r="D63" s="30">
        <v>13.4765161290323</v>
      </c>
      <c r="E63" s="12">
        <f t="shared" si="58"/>
        <v>10.4018620689655</v>
      </c>
      <c r="F63" s="9" t="s">
        <v>109</v>
      </c>
      <c r="G63" s="6">
        <v>4</v>
      </c>
      <c r="H63" s="11">
        <f t="shared" si="40"/>
        <v>13.4765161290323</v>
      </c>
      <c r="I63" s="11">
        <f t="shared" si="41"/>
        <v>286.626516129032</v>
      </c>
      <c r="J63" s="11">
        <f t="shared" si="42"/>
        <v>0.0931295799647473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5.10706104373013</v>
      </c>
      <c r="P63" s="11">
        <f t="shared" si="45"/>
        <v>0.475618449856911</v>
      </c>
      <c r="Q63" s="15">
        <f t="shared" si="46"/>
        <v>0.0475618449856911</v>
      </c>
      <c r="R63" s="11">
        <f t="shared" si="47"/>
        <v>0.13797</v>
      </c>
      <c r="S63" s="16">
        <f t="shared" si="48"/>
        <v>0.344725991053788</v>
      </c>
      <c r="T63" s="3">
        <v>0.01</v>
      </c>
      <c r="U63" s="17">
        <f t="shared" si="49"/>
        <v>0.00344725991053788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0.0214972599105379</v>
      </c>
      <c r="AR63" s="24">
        <f t="shared" si="55"/>
        <v>137.97</v>
      </c>
      <c r="AS63" s="1">
        <f t="shared" si="56"/>
        <v>0.1</v>
      </c>
      <c r="AT63" s="2">
        <f>$E$5/12</f>
        <v>5.50833333333333</v>
      </c>
      <c r="AU63" s="1">
        <f t="shared" si="57"/>
        <v>10946.1850981928</v>
      </c>
    </row>
    <row r="64" s="1" customFormat="1" spans="1:47">
      <c r="A64" s="6"/>
      <c r="B64" s="6"/>
      <c r="C64" s="9">
        <v>4</v>
      </c>
      <c r="D64" s="30">
        <v>16.5124666666667</v>
      </c>
      <c r="E64" s="12">
        <f t="shared" si="58"/>
        <v>13.4765161290323</v>
      </c>
      <c r="F64" s="9" t="s">
        <v>109</v>
      </c>
      <c r="G64" s="6">
        <v>5</v>
      </c>
      <c r="H64" s="11">
        <f t="shared" si="40"/>
        <v>16.5124666666667</v>
      </c>
      <c r="I64" s="11">
        <f t="shared" si="41"/>
        <v>289.662466666667</v>
      </c>
      <c r="J64" s="11">
        <f t="shared" si="42"/>
        <v>0.132958144622071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4.39987046417956</v>
      </c>
      <c r="O64" s="11">
        <f t="shared" si="59"/>
        <v>1.61127212969366</v>
      </c>
      <c r="P64" s="11">
        <f t="shared" si="45"/>
        <v>0.214231752845322</v>
      </c>
      <c r="Q64" s="15">
        <f t="shared" si="46"/>
        <v>0.0214231752845322</v>
      </c>
      <c r="R64" s="11">
        <f t="shared" si="47"/>
        <v>0.13797</v>
      </c>
      <c r="S64" s="16">
        <f t="shared" si="48"/>
        <v>0.155274155863827</v>
      </c>
      <c r="T64" s="3">
        <v>0.01</v>
      </c>
      <c r="U64" s="17">
        <f t="shared" si="49"/>
        <v>0.00155274155863827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0.0196027415586383</v>
      </c>
      <c r="AR64" s="24">
        <f t="shared" si="55"/>
        <v>137.97</v>
      </c>
      <c r="AS64" s="1">
        <f t="shared" si="56"/>
        <v>0.1</v>
      </c>
      <c r="AT64" s="2">
        <f>$E$5/12</f>
        <v>5.50833333333333</v>
      </c>
      <c r="AU64" s="1">
        <f t="shared" si="57"/>
        <v>9981.51571064673</v>
      </c>
    </row>
    <row r="65" s="1" customFormat="1" spans="1:47">
      <c r="A65" s="6"/>
      <c r="B65" s="6"/>
      <c r="C65" s="9">
        <v>5</v>
      </c>
      <c r="D65" s="30">
        <v>23.2258387096774</v>
      </c>
      <c r="E65" s="12">
        <f t="shared" si="58"/>
        <v>16.5124666666667</v>
      </c>
      <c r="F65" s="9" t="s">
        <v>111</v>
      </c>
      <c r="G65" s="6">
        <v>6</v>
      </c>
      <c r="H65" s="11">
        <f t="shared" si="40"/>
        <v>23.2258387096774</v>
      </c>
      <c r="I65" s="11">
        <f t="shared" si="41"/>
        <v>296.375838709677</v>
      </c>
      <c r="J65" s="11">
        <f t="shared" si="42"/>
        <v>0.28470382560942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2.77674037684834</v>
      </c>
      <c r="P65" s="11">
        <f t="shared" si="45"/>
        <v>0.790548608012865</v>
      </c>
      <c r="Q65" s="15">
        <f t="shared" si="46"/>
        <v>0.0790548608012865</v>
      </c>
      <c r="R65" s="11">
        <f t="shared" si="47"/>
        <v>0.13797</v>
      </c>
      <c r="S65" s="16">
        <f t="shared" si="48"/>
        <v>0.572985872300402</v>
      </c>
      <c r="T65" s="3">
        <v>0.01</v>
      </c>
      <c r="U65" s="17">
        <f t="shared" si="49"/>
        <v>0.00572985872300402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0.023779858723004</v>
      </c>
      <c r="AR65" s="24">
        <f t="shared" si="55"/>
        <v>137.97</v>
      </c>
      <c r="AS65" s="1">
        <f t="shared" si="56"/>
        <v>0.1</v>
      </c>
      <c r="AT65" s="2">
        <f>$E$5/12</f>
        <v>5.50833333333333</v>
      </c>
      <c r="AU65" s="1">
        <f t="shared" si="57"/>
        <v>12108.4610910471</v>
      </c>
    </row>
    <row r="66" s="1" customFormat="1" spans="1:47">
      <c r="A66" s="6"/>
      <c r="B66" s="6"/>
      <c r="C66" s="9">
        <v>6</v>
      </c>
      <c r="D66" s="30">
        <v>26.3013</v>
      </c>
      <c r="E66" s="12">
        <f t="shared" si="58"/>
        <v>23.2258387096774</v>
      </c>
      <c r="F66" s="9" t="s">
        <v>109</v>
      </c>
      <c r="G66" s="6">
        <v>7</v>
      </c>
      <c r="H66" s="11">
        <f t="shared" si="40"/>
        <v>26.3013</v>
      </c>
      <c r="I66" s="11">
        <f t="shared" si="41"/>
        <v>299.4513</v>
      </c>
      <c r="J66" s="11">
        <f t="shared" si="42"/>
        <v>0.398959025056663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3.36589176883547</v>
      </c>
      <c r="P66" s="11">
        <f t="shared" si="45"/>
        <v>1.34285289854085</v>
      </c>
      <c r="Q66" s="15">
        <f t="shared" si="46"/>
        <v>0.134285289854085</v>
      </c>
      <c r="R66" s="11">
        <f t="shared" si="47"/>
        <v>0.13797</v>
      </c>
      <c r="S66" s="16">
        <f t="shared" si="48"/>
        <v>0.973293396057729</v>
      </c>
      <c r="T66" s="3">
        <v>0.01</v>
      </c>
      <c r="U66" s="17">
        <f t="shared" si="49"/>
        <v>0.00973293396057729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0.0329329339605773</v>
      </c>
      <c r="AR66" s="24">
        <f t="shared" si="55"/>
        <v>137.97</v>
      </c>
      <c r="AS66" s="1">
        <f t="shared" si="56"/>
        <v>0.1</v>
      </c>
      <c r="AT66" s="2">
        <f>$E$5/12</f>
        <v>5.50833333333333</v>
      </c>
      <c r="AU66" s="1">
        <f t="shared" si="57"/>
        <v>16769.1134804732</v>
      </c>
    </row>
    <row r="67" s="1" customFormat="1" spans="1:47">
      <c r="A67" s="6"/>
      <c r="B67" s="6"/>
      <c r="C67" s="9">
        <v>7</v>
      </c>
      <c r="D67" s="30">
        <v>27.4535483870968</v>
      </c>
      <c r="E67" s="12">
        <f t="shared" si="58"/>
        <v>26.3013</v>
      </c>
      <c r="F67" s="9" t="s">
        <v>109</v>
      </c>
      <c r="G67" s="6">
        <v>8</v>
      </c>
      <c r="H67" s="11">
        <f t="shared" si="40"/>
        <v>27.4535483870968</v>
      </c>
      <c r="I67" s="11">
        <f t="shared" si="41"/>
        <v>300.603548387097</v>
      </c>
      <c r="J67" s="11">
        <f t="shared" si="42"/>
        <v>0.451915024059417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3.40273887029462</v>
      </c>
      <c r="P67" s="11">
        <f t="shared" si="45"/>
        <v>1.53774881843711</v>
      </c>
      <c r="Q67" s="15">
        <f t="shared" si="46"/>
        <v>0.153774881843711</v>
      </c>
      <c r="R67" s="11">
        <f t="shared" si="47"/>
        <v>0.13797</v>
      </c>
      <c r="S67" s="16">
        <f t="shared" si="48"/>
        <v>1.11455303213533</v>
      </c>
      <c r="T67" s="3">
        <v>0.01</v>
      </c>
      <c r="U67" s="17">
        <f t="shared" si="49"/>
        <v>0.0111455303213533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0.0343455303213533</v>
      </c>
      <c r="AR67" s="24">
        <f t="shared" si="55"/>
        <v>137.97</v>
      </c>
      <c r="AS67" s="1">
        <f t="shared" si="56"/>
        <v>0.1</v>
      </c>
      <c r="AT67" s="2">
        <f>$E$5/12</f>
        <v>5.50833333333333</v>
      </c>
      <c r="AU67" s="1">
        <f t="shared" si="57"/>
        <v>17488.393114177</v>
      </c>
    </row>
    <row r="68" s="1" customFormat="1" spans="1:47">
      <c r="A68" s="6"/>
      <c r="B68" s="6"/>
      <c r="C68" s="9">
        <v>8</v>
      </c>
      <c r="D68" s="30">
        <v>28.4594516129032</v>
      </c>
      <c r="E68" s="12">
        <f t="shared" si="58"/>
        <v>27.4535483870968</v>
      </c>
      <c r="F68" s="9" t="s">
        <v>109</v>
      </c>
      <c r="G68" s="6">
        <v>9</v>
      </c>
      <c r="H68" s="11">
        <f t="shared" si="40"/>
        <v>28.4594516129032</v>
      </c>
      <c r="I68" s="11">
        <f t="shared" si="41"/>
        <v>301.609451612903</v>
      </c>
      <c r="J68" s="11">
        <f t="shared" si="42"/>
        <v>0.503468582277927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3.24469005185751</v>
      </c>
      <c r="P68" s="11">
        <f t="shared" si="45"/>
        <v>1.63359950034</v>
      </c>
      <c r="Q68" s="15">
        <f t="shared" si="46"/>
        <v>0.163359950034</v>
      </c>
      <c r="R68" s="11">
        <f t="shared" si="47"/>
        <v>0.13797</v>
      </c>
      <c r="S68" s="16">
        <f t="shared" si="48"/>
        <v>1.18402515064144</v>
      </c>
      <c r="T68" s="3">
        <v>0.01</v>
      </c>
      <c r="U68" s="17">
        <f t="shared" si="49"/>
        <v>0.0118402515064144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0.0298902515064144</v>
      </c>
      <c r="AR68" s="24">
        <f t="shared" si="55"/>
        <v>137.97</v>
      </c>
      <c r="AS68" s="1">
        <f t="shared" si="56"/>
        <v>0.1</v>
      </c>
      <c r="AT68" s="2">
        <f>$E$5/12</f>
        <v>5.50833333333333</v>
      </c>
      <c r="AU68" s="1">
        <f t="shared" si="57"/>
        <v>15219.8106634215</v>
      </c>
    </row>
    <row r="69" s="1" customFormat="1" spans="1:47">
      <c r="A69" s="6"/>
      <c r="B69" s="6"/>
      <c r="C69" s="9">
        <v>9</v>
      </c>
      <c r="D69" s="30">
        <v>21.7021666666667</v>
      </c>
      <c r="E69" s="12">
        <f t="shared" si="58"/>
        <v>28.4594516129032</v>
      </c>
      <c r="F69" s="9" t="s">
        <v>109</v>
      </c>
      <c r="G69" s="6">
        <v>10</v>
      </c>
      <c r="H69" s="11">
        <f t="shared" si="40"/>
        <v>21.7021666666667</v>
      </c>
      <c r="I69" s="11">
        <f t="shared" si="41"/>
        <v>294.852166666667</v>
      </c>
      <c r="J69" s="11">
        <f t="shared" si="42"/>
        <v>0.240249927489735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2.99079055151752</v>
      </c>
      <c r="P69" s="11">
        <f t="shared" si="45"/>
        <v>0.718537213139069</v>
      </c>
      <c r="Q69" s="15">
        <f t="shared" si="46"/>
        <v>0.0718537213139069</v>
      </c>
      <c r="R69" s="11">
        <f t="shared" si="47"/>
        <v>0.13797</v>
      </c>
      <c r="S69" s="16">
        <f t="shared" si="48"/>
        <v>0.520792355685344</v>
      </c>
      <c r="T69" s="3">
        <v>0.01</v>
      </c>
      <c r="U69" s="17">
        <f t="shared" si="49"/>
        <v>0.00520792355685344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0.0232579235568534</v>
      </c>
      <c r="AR69" s="24">
        <f t="shared" si="55"/>
        <v>137.97</v>
      </c>
      <c r="AS69" s="1">
        <f t="shared" si="56"/>
        <v>0.1</v>
      </c>
      <c r="AT69" s="2">
        <f>$E$5/12</f>
        <v>5.50833333333333</v>
      </c>
      <c r="AU69" s="1">
        <f t="shared" si="57"/>
        <v>11842.6970373158</v>
      </c>
    </row>
    <row r="70" s="1" customFormat="1" spans="1:47">
      <c r="A70" s="6"/>
      <c r="B70" s="6"/>
      <c r="C70" s="9">
        <v>10</v>
      </c>
      <c r="D70" s="30">
        <v>16.8236451612903</v>
      </c>
      <c r="E70" s="12">
        <f t="shared" si="58"/>
        <v>21.7021666666667</v>
      </c>
      <c r="F70" s="9" t="s">
        <v>109</v>
      </c>
      <c r="G70" s="6">
        <v>11</v>
      </c>
      <c r="H70" s="11">
        <f t="shared" si="40"/>
        <v>16.8236451612903</v>
      </c>
      <c r="I70" s="11">
        <f t="shared" si="41"/>
        <v>289.97364516129</v>
      </c>
      <c r="J70" s="11">
        <f t="shared" si="42"/>
        <v>0.137841812187092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2.15864067145953</v>
      </c>
      <c r="O70" s="11">
        <f t="shared" si="59"/>
        <v>1.49331266691892</v>
      </c>
      <c r="P70" s="11">
        <f t="shared" si="45"/>
        <v>0.205840924170043</v>
      </c>
      <c r="Q70" s="15">
        <f t="shared" si="46"/>
        <v>0.0205840924170043</v>
      </c>
      <c r="R70" s="11">
        <f t="shared" si="47"/>
        <v>0.13797</v>
      </c>
      <c r="S70" s="16">
        <f t="shared" si="48"/>
        <v>0.149192523135496</v>
      </c>
      <c r="T70" s="3">
        <v>0.01</v>
      </c>
      <c r="U70" s="17">
        <f t="shared" si="49"/>
        <v>0.00149192523135496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0.013791925231355</v>
      </c>
      <c r="AR70" s="24">
        <f t="shared" si="55"/>
        <v>137.97</v>
      </c>
      <c r="AS70" s="1">
        <f t="shared" si="56"/>
        <v>0.1</v>
      </c>
      <c r="AT70" s="2">
        <f>$E$5/12</f>
        <v>5.50833333333333</v>
      </c>
      <c r="AU70" s="1">
        <f t="shared" si="57"/>
        <v>7022.70740880989</v>
      </c>
    </row>
    <row r="71" s="1" customFormat="1" spans="1:48">
      <c r="A71" s="6"/>
      <c r="B71" s="6"/>
      <c r="C71" s="9">
        <v>11</v>
      </c>
      <c r="D71" s="30">
        <v>13.3404666666667</v>
      </c>
      <c r="E71" s="12">
        <f t="shared" si="58"/>
        <v>16.8236451612903</v>
      </c>
      <c r="F71" s="9" t="s">
        <v>111</v>
      </c>
      <c r="G71" s="6">
        <v>12</v>
      </c>
      <c r="H71" s="11">
        <f t="shared" si="40"/>
        <v>13.3404666666667</v>
      </c>
      <c r="I71" s="11">
        <f t="shared" si="41"/>
        <v>286.490466666667</v>
      </c>
      <c r="J71" s="11">
        <f t="shared" si="42"/>
        <v>0.0916392741151416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2.66717174274888</v>
      </c>
      <c r="P71" s="11">
        <f t="shared" si="45"/>
        <v>0.244417682445924</v>
      </c>
      <c r="Q71" s="15">
        <f t="shared" si="46"/>
        <v>0.0244417682445924</v>
      </c>
      <c r="R71" s="11">
        <f t="shared" si="47"/>
        <v>0.13797</v>
      </c>
      <c r="S71" s="16">
        <f t="shared" si="48"/>
        <v>0.177152774114608</v>
      </c>
      <c r="T71" s="3">
        <v>0.01</v>
      </c>
      <c r="U71" s="17">
        <f t="shared" si="49"/>
        <v>0.00177152774114608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0.0140715277411461</v>
      </c>
      <c r="AR71" s="24">
        <f t="shared" si="55"/>
        <v>137.97</v>
      </c>
      <c r="AS71" s="1">
        <f t="shared" si="56"/>
        <v>0.1</v>
      </c>
      <c r="AT71" s="2">
        <f>$E$5/12</f>
        <v>5.50833333333333</v>
      </c>
      <c r="AU71" s="1">
        <f t="shared" si="57"/>
        <v>7165.07814995689</v>
      </c>
      <c r="AV71" s="1">
        <f>SUM(AU60:AU71)</f>
        <v>128852.621657985</v>
      </c>
    </row>
    <row r="72" s="1" customFormat="1" spans="1:46">
      <c r="A72" s="6"/>
      <c r="B72" s="6"/>
      <c r="C72" s="9">
        <v>12</v>
      </c>
      <c r="D72" s="30">
        <v>6.09754838709677</v>
      </c>
      <c r="E72" s="12">
        <f t="shared" si="58"/>
        <v>13.3404666666667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6.16</v>
      </c>
      <c r="E76" s="9"/>
      <c r="F76" s="9"/>
      <c r="G76" s="6">
        <v>1</v>
      </c>
      <c r="H76" s="11">
        <f t="shared" ref="H76:H87" si="60">E77</f>
        <v>6.16</v>
      </c>
      <c r="I76" s="11">
        <f t="shared" ref="I76:I87" si="61">H76+273.15</f>
        <v>279.31</v>
      </c>
      <c r="J76" s="11">
        <f t="shared" ref="J76:J87" si="62">EXP(($C$18*(I76-$C$16))/($C$19*I76*$C$16))</f>
        <v>0.0382499000024059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0.00299351686147995</v>
      </c>
      <c r="Q76" s="15">
        <f t="shared" ref="Q76:Q87" si="66">P76*$B$78</f>
        <v>0.000389157191992394</v>
      </c>
      <c r="R76" s="11">
        <f t="shared" ref="R76:R87" si="67">L76*$B$78</f>
        <v>0.0101740708333333</v>
      </c>
      <c r="S76" s="16">
        <f t="shared" ref="S76:S87" si="68">Q76/R76</f>
        <v>0.038249900002406</v>
      </c>
      <c r="T76" s="3">
        <v>0.01</v>
      </c>
      <c r="U76" s="17">
        <f t="shared" ref="U76:U87" si="69">S76*T76</f>
        <v>0.00038249900002406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0.0119824990000241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30">
        <v>6.061</v>
      </c>
      <c r="E77" s="12">
        <f t="shared" ref="E77:E88" si="78">D76</f>
        <v>6.16</v>
      </c>
      <c r="F77" s="9" t="s">
        <v>109</v>
      </c>
      <c r="G77" s="6">
        <v>2</v>
      </c>
      <c r="H77" s="11">
        <f t="shared" si="60"/>
        <v>6.061</v>
      </c>
      <c r="I77" s="11">
        <f t="shared" si="61"/>
        <v>279.211</v>
      </c>
      <c r="J77" s="11">
        <f t="shared" si="62"/>
        <v>0.0377800264553581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0.153530649805187</v>
      </c>
      <c r="P77" s="11">
        <f t="shared" si="65"/>
        <v>0.00580039201134827</v>
      </c>
      <c r="Q77" s="15">
        <f t="shared" si="66"/>
        <v>0.000754050961475276</v>
      </c>
      <c r="R77" s="11">
        <f t="shared" si="67"/>
        <v>0.0101740708333333</v>
      </c>
      <c r="S77" s="16">
        <f t="shared" si="68"/>
        <v>0.0741149706767107</v>
      </c>
      <c r="T77" s="3">
        <v>0.01</v>
      </c>
      <c r="U77" s="17">
        <f t="shared" si="69"/>
        <v>0.000741149706767107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0.0123411497067671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30">
        <v>10.4018620689655</v>
      </c>
      <c r="E78" s="12">
        <f t="shared" si="78"/>
        <v>6.061</v>
      </c>
      <c r="F78" s="9" t="s">
        <v>109</v>
      </c>
      <c r="G78" s="6">
        <v>3</v>
      </c>
      <c r="H78" s="11">
        <f t="shared" si="60"/>
        <v>10.4018620689655</v>
      </c>
      <c r="I78" s="11">
        <f t="shared" si="61"/>
        <v>283.551862068965</v>
      </c>
      <c r="J78" s="11">
        <f t="shared" si="62"/>
        <v>0.0644338909921808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0.225992341127172</v>
      </c>
      <c r="P78" s="11">
        <f t="shared" si="65"/>
        <v>0.0145615658732559</v>
      </c>
      <c r="Q78" s="15">
        <f t="shared" si="66"/>
        <v>0.00189300356352327</v>
      </c>
      <c r="R78" s="11">
        <f t="shared" si="67"/>
        <v>0.0101740708333333</v>
      </c>
      <c r="S78" s="16">
        <f t="shared" si="68"/>
        <v>0.186061567147854</v>
      </c>
      <c r="T78" s="3">
        <v>0.01</v>
      </c>
      <c r="U78" s="17">
        <f t="shared" si="69"/>
        <v>0.00186061567147854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0.0134606156714785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30">
        <v>13.4765161290323</v>
      </c>
      <c r="E79" s="12">
        <f t="shared" si="78"/>
        <v>10.4018620689655</v>
      </c>
      <c r="F79" s="9" t="s">
        <v>109</v>
      </c>
      <c r="G79" s="6">
        <v>4</v>
      </c>
      <c r="H79" s="11">
        <f t="shared" si="60"/>
        <v>13.4765161290323</v>
      </c>
      <c r="I79" s="11">
        <f t="shared" si="61"/>
        <v>286.626516129032</v>
      </c>
      <c r="J79" s="11">
        <f t="shared" si="62"/>
        <v>0.0931295799647473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0.289692858587249</v>
      </c>
      <c r="P79" s="11">
        <f t="shared" si="65"/>
        <v>0.0269789742390174</v>
      </c>
      <c r="Q79" s="15">
        <f t="shared" si="66"/>
        <v>0.00350726665107227</v>
      </c>
      <c r="R79" s="11">
        <f t="shared" si="67"/>
        <v>0.0101740708333333</v>
      </c>
      <c r="S79" s="16">
        <f t="shared" si="68"/>
        <v>0.344725991053789</v>
      </c>
      <c r="T79" s="3">
        <v>0.01</v>
      </c>
      <c r="U79" s="17">
        <f t="shared" si="69"/>
        <v>0.00344725991053789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0.0225472599105379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30">
        <v>16.5124666666667</v>
      </c>
      <c r="E80" s="12">
        <f t="shared" si="78"/>
        <v>13.4765161290323</v>
      </c>
      <c r="F80" s="9" t="s">
        <v>109</v>
      </c>
      <c r="G80" s="6">
        <v>5</v>
      </c>
      <c r="H80" s="11">
        <f t="shared" si="60"/>
        <v>16.5124666666667</v>
      </c>
      <c r="I80" s="11">
        <f t="shared" si="61"/>
        <v>289.662466666667</v>
      </c>
      <c r="J80" s="11">
        <f t="shared" si="62"/>
        <v>0.132958144622071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0.24957819013082</v>
      </c>
      <c r="O80" s="11">
        <f t="shared" si="79"/>
        <v>0.0913977775507449</v>
      </c>
      <c r="P80" s="11">
        <f t="shared" si="65"/>
        <v>0.0121520789257278</v>
      </c>
      <c r="Q80" s="15">
        <f t="shared" si="66"/>
        <v>0.00157977026034461</v>
      </c>
      <c r="R80" s="11">
        <f t="shared" si="67"/>
        <v>0.0101740708333333</v>
      </c>
      <c r="S80" s="16">
        <f t="shared" si="68"/>
        <v>0.155274155863827</v>
      </c>
      <c r="T80" s="3">
        <v>0.01</v>
      </c>
      <c r="U80" s="17">
        <f t="shared" si="69"/>
        <v>0.00155274155863827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0.0206527415586383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30">
        <v>23.2258387096774</v>
      </c>
      <c r="E81" s="12">
        <f t="shared" si="78"/>
        <v>16.5124666666667</v>
      </c>
      <c r="F81" s="9" t="s">
        <v>111</v>
      </c>
      <c r="G81" s="6">
        <v>6</v>
      </c>
      <c r="H81" s="11">
        <f t="shared" si="60"/>
        <v>23.2258387096774</v>
      </c>
      <c r="I81" s="11">
        <f t="shared" si="61"/>
        <v>296.375838709677</v>
      </c>
      <c r="J81" s="11">
        <f t="shared" si="62"/>
        <v>0.28470382560942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0.15750778195835</v>
      </c>
      <c r="P81" s="11">
        <f t="shared" si="65"/>
        <v>0.0448430680867967</v>
      </c>
      <c r="Q81" s="15">
        <f t="shared" si="66"/>
        <v>0.00582959885128358</v>
      </c>
      <c r="R81" s="11">
        <f t="shared" si="67"/>
        <v>0.0101740708333333</v>
      </c>
      <c r="S81" s="16">
        <f t="shared" si="68"/>
        <v>0.572985872300404</v>
      </c>
      <c r="T81" s="3">
        <v>0.01</v>
      </c>
      <c r="U81" s="17">
        <f t="shared" si="69"/>
        <v>0.00572985872300404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0.024829858723004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30">
        <v>26.3013</v>
      </c>
      <c r="E82" s="12">
        <f t="shared" si="78"/>
        <v>23.2258387096774</v>
      </c>
      <c r="F82" s="9" t="s">
        <v>109</v>
      </c>
      <c r="G82" s="6">
        <v>7</v>
      </c>
      <c r="H82" s="11">
        <f t="shared" si="60"/>
        <v>26.3013</v>
      </c>
      <c r="I82" s="11">
        <f t="shared" si="61"/>
        <v>299.4513</v>
      </c>
      <c r="J82" s="11">
        <f t="shared" si="62"/>
        <v>0.398959025056663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0.190926797204887</v>
      </c>
      <c r="P82" s="11">
        <f t="shared" si="65"/>
        <v>0.076171968870053</v>
      </c>
      <c r="Q82" s="15">
        <f t="shared" si="66"/>
        <v>0.00990235595310689</v>
      </c>
      <c r="R82" s="11">
        <f t="shared" si="67"/>
        <v>0.0101740708333333</v>
      </c>
      <c r="S82" s="16">
        <f t="shared" si="68"/>
        <v>0.973293396057732</v>
      </c>
      <c r="T82" s="3">
        <v>0.01</v>
      </c>
      <c r="U82" s="17">
        <f t="shared" si="69"/>
        <v>0.00973293396057732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0.0346329339605773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30">
        <v>27.4535483870968</v>
      </c>
      <c r="E83" s="12">
        <f t="shared" si="78"/>
        <v>26.3013</v>
      </c>
      <c r="F83" s="9" t="s">
        <v>109</v>
      </c>
      <c r="G83" s="6">
        <v>8</v>
      </c>
      <c r="H83" s="11">
        <f t="shared" si="60"/>
        <v>27.4535483870968</v>
      </c>
      <c r="I83" s="11">
        <f t="shared" si="61"/>
        <v>300.603548387097</v>
      </c>
      <c r="J83" s="11">
        <f t="shared" si="62"/>
        <v>0.451915024059417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0.193016911668167</v>
      </c>
      <c r="P83" s="11">
        <f t="shared" si="65"/>
        <v>0.0872272422803942</v>
      </c>
      <c r="Q83" s="15">
        <f t="shared" si="66"/>
        <v>0.0113395414964512</v>
      </c>
      <c r="R83" s="11">
        <f t="shared" si="67"/>
        <v>0.0101740708333333</v>
      </c>
      <c r="S83" s="16">
        <f t="shared" si="68"/>
        <v>1.11455303213533</v>
      </c>
      <c r="T83" s="3">
        <v>0.01</v>
      </c>
      <c r="U83" s="17">
        <f t="shared" si="69"/>
        <v>0.0111455303213533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0.0360455303213533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30">
        <v>28.4594516129032</v>
      </c>
      <c r="E84" s="12">
        <f t="shared" si="78"/>
        <v>27.4535483870968</v>
      </c>
      <c r="F84" s="9" t="s">
        <v>109</v>
      </c>
      <c r="G84" s="6">
        <v>9</v>
      </c>
      <c r="H84" s="11">
        <f t="shared" si="60"/>
        <v>28.4594516129032</v>
      </c>
      <c r="I84" s="11">
        <f t="shared" si="61"/>
        <v>301.609451612903</v>
      </c>
      <c r="J84" s="11">
        <f t="shared" si="62"/>
        <v>0.503468582277927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0.184051752721106</v>
      </c>
      <c r="P84" s="11">
        <f t="shared" si="65"/>
        <v>0.0926642750082629</v>
      </c>
      <c r="Q84" s="15">
        <f t="shared" si="66"/>
        <v>0.0120463557510742</v>
      </c>
      <c r="R84" s="11">
        <f t="shared" si="67"/>
        <v>0.0101740708333333</v>
      </c>
      <c r="S84" s="16">
        <f t="shared" si="68"/>
        <v>1.18402515064144</v>
      </c>
      <c r="T84" s="3">
        <v>0.01</v>
      </c>
      <c r="U84" s="17">
        <f t="shared" si="69"/>
        <v>0.0118402515064144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0.0309402515064144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30">
        <v>21.7021666666667</v>
      </c>
      <c r="E85" s="12">
        <f t="shared" si="78"/>
        <v>28.4594516129032</v>
      </c>
      <c r="F85" s="9" t="s">
        <v>109</v>
      </c>
      <c r="G85" s="6">
        <v>10</v>
      </c>
      <c r="H85" s="11">
        <f t="shared" si="60"/>
        <v>21.7021666666667</v>
      </c>
      <c r="I85" s="11">
        <f t="shared" si="61"/>
        <v>294.852166666667</v>
      </c>
      <c r="J85" s="11">
        <f t="shared" si="62"/>
        <v>0.240249927489735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0.169649561046177</v>
      </c>
      <c r="P85" s="11">
        <f t="shared" si="65"/>
        <v>0.0407582947400093</v>
      </c>
      <c r="Q85" s="15">
        <f t="shared" si="66"/>
        <v>0.00529857831620122</v>
      </c>
      <c r="R85" s="11">
        <f t="shared" si="67"/>
        <v>0.0101740708333333</v>
      </c>
      <c r="S85" s="16">
        <f t="shared" si="68"/>
        <v>0.520792355685345</v>
      </c>
      <c r="T85" s="3">
        <v>0.01</v>
      </c>
      <c r="U85" s="17">
        <f t="shared" si="69"/>
        <v>0.00520792355685345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0.0243079235568535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30">
        <v>16.8236451612903</v>
      </c>
      <c r="E86" s="12">
        <f t="shared" si="78"/>
        <v>21.7021666666667</v>
      </c>
      <c r="F86" s="9" t="s">
        <v>109</v>
      </c>
      <c r="G86" s="6">
        <v>11</v>
      </c>
      <c r="H86" s="11">
        <f t="shared" si="60"/>
        <v>16.8236451612903</v>
      </c>
      <c r="I86" s="11">
        <f t="shared" si="61"/>
        <v>289.97364516129</v>
      </c>
      <c r="J86" s="11">
        <f t="shared" si="62"/>
        <v>0.137841812187092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0.122446702990859</v>
      </c>
      <c r="O86" s="11">
        <f t="shared" si="79"/>
        <v>0.0847066466486417</v>
      </c>
      <c r="P86" s="11">
        <f t="shared" si="65"/>
        <v>0.0116761176783404</v>
      </c>
      <c r="Q86" s="15">
        <f t="shared" si="66"/>
        <v>0.00151789529818425</v>
      </c>
      <c r="R86" s="11">
        <f t="shared" si="67"/>
        <v>0.0101740708333333</v>
      </c>
      <c r="S86" s="16">
        <f t="shared" si="68"/>
        <v>0.149192523135496</v>
      </c>
      <c r="T86" s="3">
        <v>0.01</v>
      </c>
      <c r="U86" s="17">
        <f t="shared" si="69"/>
        <v>0.00149192523135496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0.013091925231355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30">
        <v>13.3404666666667</v>
      </c>
      <c r="E87" s="12">
        <f t="shared" si="78"/>
        <v>16.8236451612903</v>
      </c>
      <c r="F87" s="9" t="s">
        <v>111</v>
      </c>
      <c r="G87" s="6">
        <v>12</v>
      </c>
      <c r="H87" s="11">
        <f t="shared" si="60"/>
        <v>13.3404666666667</v>
      </c>
      <c r="I87" s="11">
        <f t="shared" si="61"/>
        <v>286.490466666667</v>
      </c>
      <c r="J87" s="11">
        <f t="shared" si="62"/>
        <v>0.0916392741151416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0.151292612303635</v>
      </c>
      <c r="P87" s="11">
        <f t="shared" si="65"/>
        <v>0.0138643451704886</v>
      </c>
      <c r="Q87" s="15">
        <f t="shared" si="66"/>
        <v>0.00180236487216352</v>
      </c>
      <c r="R87" s="11">
        <f t="shared" si="67"/>
        <v>0.0101740708333333</v>
      </c>
      <c r="S87" s="16">
        <f t="shared" si="68"/>
        <v>0.177152774114608</v>
      </c>
      <c r="T87" s="3">
        <v>0.01</v>
      </c>
      <c r="U87" s="17">
        <f t="shared" si="69"/>
        <v>0.00177152774114608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0.0133715277411461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30">
        <v>6.09754838709677</v>
      </c>
      <c r="E88" s="12">
        <f t="shared" si="78"/>
        <v>13.3404666666667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6.16</v>
      </c>
      <c r="E91" s="9"/>
      <c r="F91" s="9"/>
      <c r="G91" s="6">
        <v>1</v>
      </c>
      <c r="H91" s="11">
        <f t="shared" ref="H91:H102" si="80">E92</f>
        <v>6.16</v>
      </c>
      <c r="I91" s="11">
        <f t="shared" ref="I91:I102" si="81">H91+273.15</f>
        <v>279.31</v>
      </c>
      <c r="J91" s="11">
        <f t="shared" ref="J91:J102" si="82">EXP(($C$18*(I91-$C$16))/($C$19*I91*$C$16))</f>
        <v>0.0382499000024059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0.00290393240818265</v>
      </c>
      <c r="Q91" s="15">
        <f t="shared" ref="Q91:Q102" si="86">P91*$B$93</f>
        <v>0.000522707833472878</v>
      </c>
      <c r="R91" s="11">
        <f t="shared" ref="R91:R102" si="87">L91*$B$93</f>
        <v>0.0136656</v>
      </c>
      <c r="S91" s="16">
        <f t="shared" ref="S91:S102" si="88">Q91/R91</f>
        <v>0.0382499000024059</v>
      </c>
      <c r="T91" s="3">
        <v>0.01</v>
      </c>
      <c r="U91" s="17">
        <f t="shared" ref="U91:U102" si="89">S91*T91</f>
        <v>0.000382499000024059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0.0151824990000241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115.325</v>
      </c>
      <c r="AU91" s="1">
        <f t="shared" ref="AU91:AU102" si="96">AT91*10000*AS91*0.67*AR91*AQ91</f>
        <v>16031.3550151182</v>
      </c>
    </row>
    <row r="92" s="1" customFormat="1" spans="1:47">
      <c r="A92" s="6" t="s">
        <v>110</v>
      </c>
      <c r="B92" s="6">
        <v>1</v>
      </c>
      <c r="C92" s="9">
        <v>1</v>
      </c>
      <c r="D92" s="30">
        <v>6.061</v>
      </c>
      <c r="E92" s="12">
        <f t="shared" ref="E92:E103" si="97">D91</f>
        <v>6.16</v>
      </c>
      <c r="F92" s="9" t="s">
        <v>109</v>
      </c>
      <c r="G92" s="6">
        <v>2</v>
      </c>
      <c r="H92" s="11">
        <f t="shared" si="80"/>
        <v>6.061</v>
      </c>
      <c r="I92" s="11">
        <f t="shared" si="81"/>
        <v>279.211</v>
      </c>
      <c r="J92" s="11">
        <f t="shared" si="82"/>
        <v>0.0377800264553581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0.148936067591817</v>
      </c>
      <c r="P92" s="11">
        <f t="shared" si="85"/>
        <v>0.00562680857377586</v>
      </c>
      <c r="Q92" s="15">
        <f t="shared" si="86"/>
        <v>0.00101282554327966</v>
      </c>
      <c r="R92" s="11">
        <f t="shared" si="87"/>
        <v>0.0136656</v>
      </c>
      <c r="S92" s="16">
        <f t="shared" si="88"/>
        <v>0.0741149706767105</v>
      </c>
      <c r="T92" s="3">
        <v>0.01</v>
      </c>
      <c r="U92" s="17">
        <f t="shared" si="89"/>
        <v>0.000741149706767105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0.0155411497067671</v>
      </c>
      <c r="AR92" s="24">
        <f t="shared" si="93"/>
        <v>7.592</v>
      </c>
      <c r="AS92" s="1">
        <f t="shared" si="94"/>
        <v>0.18</v>
      </c>
      <c r="AT92" s="2">
        <f t="shared" si="95"/>
        <v>115.325</v>
      </c>
      <c r="AU92" s="1">
        <f t="shared" si="96"/>
        <v>16410.0579418375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30">
        <v>10.4018620689655</v>
      </c>
      <c r="E93" s="12">
        <f t="shared" si="97"/>
        <v>6.061</v>
      </c>
      <c r="F93" s="9" t="s">
        <v>109</v>
      </c>
      <c r="G93" s="6">
        <v>3</v>
      </c>
      <c r="H93" s="11">
        <f t="shared" si="80"/>
        <v>10.4018620689655</v>
      </c>
      <c r="I93" s="11">
        <f t="shared" si="81"/>
        <v>283.551862068965</v>
      </c>
      <c r="J93" s="11">
        <f t="shared" si="82"/>
        <v>0.0644338909921808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0.219229259018041</v>
      </c>
      <c r="P93" s="11">
        <f t="shared" si="85"/>
        <v>0.0141257941778651</v>
      </c>
      <c r="Q93" s="15">
        <f t="shared" si="86"/>
        <v>0.00254264295201571</v>
      </c>
      <c r="R93" s="11">
        <f t="shared" si="87"/>
        <v>0.0136656</v>
      </c>
      <c r="S93" s="16">
        <f t="shared" si="88"/>
        <v>0.186061567147854</v>
      </c>
      <c r="T93" s="3">
        <v>0.01</v>
      </c>
      <c r="U93" s="17">
        <f t="shared" si="89"/>
        <v>0.00186061567147854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0.0166606156714785</v>
      </c>
      <c r="AR93" s="24">
        <f t="shared" si="93"/>
        <v>7.592</v>
      </c>
      <c r="AS93" s="1">
        <f t="shared" si="94"/>
        <v>0.18</v>
      </c>
      <c r="AT93" s="2">
        <f t="shared" si="95"/>
        <v>115.325</v>
      </c>
      <c r="AU93" s="1">
        <f t="shared" si="96"/>
        <v>17592.1134326761</v>
      </c>
    </row>
    <row r="94" s="1" customFormat="1" spans="1:47">
      <c r="A94" s="6"/>
      <c r="B94" s="6"/>
      <c r="C94" s="9">
        <v>3</v>
      </c>
      <c r="D94" s="30">
        <v>13.4765161290323</v>
      </c>
      <c r="E94" s="12">
        <f t="shared" si="97"/>
        <v>10.4018620689655</v>
      </c>
      <c r="F94" s="9" t="s">
        <v>109</v>
      </c>
      <c r="G94" s="6">
        <v>4</v>
      </c>
      <c r="H94" s="11">
        <f t="shared" si="80"/>
        <v>13.4765161290323</v>
      </c>
      <c r="I94" s="11">
        <f t="shared" si="81"/>
        <v>286.626516129032</v>
      </c>
      <c r="J94" s="11">
        <f t="shared" si="82"/>
        <v>0.0931295799647473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0.281023464840176</v>
      </c>
      <c r="P94" s="11">
        <f t="shared" si="85"/>
        <v>0.0261715972408036</v>
      </c>
      <c r="Q94" s="15">
        <f t="shared" si="86"/>
        <v>0.00471088750334464</v>
      </c>
      <c r="R94" s="11">
        <f t="shared" si="87"/>
        <v>0.0136656</v>
      </c>
      <c r="S94" s="16">
        <f t="shared" si="88"/>
        <v>0.344725991053788</v>
      </c>
      <c r="T94" s="3">
        <v>0.01</v>
      </c>
      <c r="U94" s="17">
        <f t="shared" si="89"/>
        <v>0.00344725991053788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0.0305472599105379</v>
      </c>
      <c r="AR94" s="24">
        <f t="shared" si="93"/>
        <v>7.592</v>
      </c>
      <c r="AS94" s="1">
        <f t="shared" si="94"/>
        <v>0.18</v>
      </c>
      <c r="AT94" s="2">
        <f t="shared" si="95"/>
        <v>115.325</v>
      </c>
      <c r="AU94" s="1">
        <f t="shared" si="96"/>
        <v>32255.1622341056</v>
      </c>
    </row>
    <row r="95" s="1" customFormat="1" spans="1:47">
      <c r="A95" s="6"/>
      <c r="B95" s="6"/>
      <c r="C95" s="9">
        <v>4</v>
      </c>
      <c r="D95" s="30">
        <v>16.5124666666667</v>
      </c>
      <c r="E95" s="12">
        <f t="shared" si="97"/>
        <v>13.4765161290323</v>
      </c>
      <c r="F95" s="9" t="s">
        <v>109</v>
      </c>
      <c r="G95" s="6">
        <v>5</v>
      </c>
      <c r="H95" s="11">
        <f t="shared" si="80"/>
        <v>16.5124666666667</v>
      </c>
      <c r="I95" s="11">
        <f t="shared" si="81"/>
        <v>289.662466666667</v>
      </c>
      <c r="J95" s="11">
        <f t="shared" si="82"/>
        <v>0.132958144622071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0.242109274219404</v>
      </c>
      <c r="O95" s="11">
        <f t="shared" si="98"/>
        <v>0.0886625933799687</v>
      </c>
      <c r="P95" s="11">
        <f t="shared" si="85"/>
        <v>0.0117884139131817</v>
      </c>
      <c r="Q95" s="15">
        <f t="shared" si="86"/>
        <v>0.00212191450437271</v>
      </c>
      <c r="R95" s="11">
        <f t="shared" si="87"/>
        <v>0.0136656</v>
      </c>
      <c r="S95" s="16">
        <f t="shared" si="88"/>
        <v>0.155274155863827</v>
      </c>
      <c r="T95" s="3">
        <v>0.01</v>
      </c>
      <c r="U95" s="17">
        <f t="shared" si="89"/>
        <v>0.00155274155863827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0.0286527415586383</v>
      </c>
      <c r="AR95" s="24">
        <f t="shared" si="93"/>
        <v>7.592</v>
      </c>
      <c r="AS95" s="1">
        <f t="shared" si="94"/>
        <v>0.18</v>
      </c>
      <c r="AT95" s="2">
        <f t="shared" si="95"/>
        <v>115.325</v>
      </c>
      <c r="AU95" s="1">
        <f t="shared" si="96"/>
        <v>30254.7210496924</v>
      </c>
    </row>
    <row r="96" s="1" customFormat="1" spans="1:47">
      <c r="A96" s="6"/>
      <c r="B96" s="6"/>
      <c r="C96" s="9">
        <v>5</v>
      </c>
      <c r="D96" s="30">
        <v>23.2258387096774</v>
      </c>
      <c r="E96" s="12">
        <f t="shared" si="97"/>
        <v>16.5124666666667</v>
      </c>
      <c r="F96" s="9" t="s">
        <v>111</v>
      </c>
      <c r="G96" s="6">
        <v>6</v>
      </c>
      <c r="H96" s="11">
        <f t="shared" si="80"/>
        <v>23.2258387096774</v>
      </c>
      <c r="I96" s="11">
        <f t="shared" si="81"/>
        <v>296.375838709677</v>
      </c>
      <c r="J96" s="11">
        <f t="shared" si="82"/>
        <v>0.28470382560942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0.152794179466787</v>
      </c>
      <c r="P96" s="11">
        <f t="shared" si="85"/>
        <v>0.0435010874250465</v>
      </c>
      <c r="Q96" s="15">
        <f t="shared" si="86"/>
        <v>0.00783019573650838</v>
      </c>
      <c r="R96" s="11">
        <f t="shared" si="87"/>
        <v>0.0136656</v>
      </c>
      <c r="S96" s="16">
        <f t="shared" si="88"/>
        <v>0.572985872300402</v>
      </c>
      <c r="T96" s="3">
        <v>0.01</v>
      </c>
      <c r="U96" s="17">
        <f t="shared" si="89"/>
        <v>0.00572985872300402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0.032829858723004</v>
      </c>
      <c r="AR96" s="24">
        <f t="shared" si="93"/>
        <v>7.592</v>
      </c>
      <c r="AS96" s="1">
        <f t="shared" si="94"/>
        <v>0.18</v>
      </c>
      <c r="AT96" s="2">
        <f t="shared" si="95"/>
        <v>115.325</v>
      </c>
      <c r="AU96" s="1">
        <f t="shared" si="96"/>
        <v>34665.381521436</v>
      </c>
    </row>
    <row r="97" s="1" customFormat="1" spans="1:47">
      <c r="A97" s="6"/>
      <c r="B97" s="6"/>
      <c r="C97" s="9">
        <v>6</v>
      </c>
      <c r="D97" s="30">
        <v>26.3013</v>
      </c>
      <c r="E97" s="12">
        <f t="shared" si="97"/>
        <v>23.2258387096774</v>
      </c>
      <c r="F97" s="9" t="s">
        <v>109</v>
      </c>
      <c r="G97" s="6">
        <v>7</v>
      </c>
      <c r="H97" s="11">
        <f t="shared" si="80"/>
        <v>26.3013</v>
      </c>
      <c r="I97" s="11">
        <f t="shared" si="81"/>
        <v>299.4513</v>
      </c>
      <c r="J97" s="11">
        <f t="shared" si="82"/>
        <v>0.398959025056663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0.18521309204174</v>
      </c>
      <c r="P97" s="11">
        <f t="shared" si="85"/>
        <v>0.0738924346287028</v>
      </c>
      <c r="Q97" s="15">
        <f t="shared" si="86"/>
        <v>0.0133006382331665</v>
      </c>
      <c r="R97" s="11">
        <f t="shared" si="87"/>
        <v>0.0136656</v>
      </c>
      <c r="S97" s="16">
        <f t="shared" si="88"/>
        <v>0.97329339605773</v>
      </c>
      <c r="T97" s="3">
        <v>0.01</v>
      </c>
      <c r="U97" s="17">
        <f t="shared" si="89"/>
        <v>0.0097329339605773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0.0442329339605773</v>
      </c>
      <c r="AR97" s="24">
        <f t="shared" si="93"/>
        <v>7.592</v>
      </c>
      <c r="AS97" s="1">
        <f t="shared" si="94"/>
        <v>0.18</v>
      </c>
      <c r="AT97" s="2">
        <f t="shared" si="95"/>
        <v>115.325</v>
      </c>
      <c r="AU97" s="1">
        <f t="shared" si="96"/>
        <v>46706.0045702075</v>
      </c>
    </row>
    <row r="98" s="1" customFormat="1" spans="1:47">
      <c r="A98" s="6"/>
      <c r="B98" s="6"/>
      <c r="C98" s="9">
        <v>7</v>
      </c>
      <c r="D98" s="30">
        <v>27.4535483870968</v>
      </c>
      <c r="E98" s="12">
        <f t="shared" si="97"/>
        <v>26.3013</v>
      </c>
      <c r="F98" s="9" t="s">
        <v>109</v>
      </c>
      <c r="G98" s="6">
        <v>8</v>
      </c>
      <c r="H98" s="11">
        <f t="shared" si="80"/>
        <v>27.4535483870968</v>
      </c>
      <c r="I98" s="11">
        <f t="shared" si="81"/>
        <v>300.603548387097</v>
      </c>
      <c r="J98" s="11">
        <f t="shared" si="82"/>
        <v>0.451915024059417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0.187240657413038</v>
      </c>
      <c r="P98" s="11">
        <f t="shared" si="85"/>
        <v>0.084616866199714</v>
      </c>
      <c r="Q98" s="15">
        <f t="shared" si="86"/>
        <v>0.0152310359159485</v>
      </c>
      <c r="R98" s="11">
        <f t="shared" si="87"/>
        <v>0.0136656</v>
      </c>
      <c r="S98" s="16">
        <f t="shared" si="88"/>
        <v>1.11455303213533</v>
      </c>
      <c r="T98" s="3">
        <v>0.01</v>
      </c>
      <c r="U98" s="17">
        <f t="shared" si="89"/>
        <v>0.0111455303213533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0.0456455303213533</v>
      </c>
      <c r="AR98" s="24">
        <f t="shared" si="93"/>
        <v>7.592</v>
      </c>
      <c r="AS98" s="1">
        <f t="shared" si="94"/>
        <v>0.18</v>
      </c>
      <c r="AT98" s="2">
        <f t="shared" si="95"/>
        <v>115.325</v>
      </c>
      <c r="AU98" s="1">
        <f t="shared" si="96"/>
        <v>48197.5794257453</v>
      </c>
    </row>
    <row r="99" s="1" customFormat="1" spans="1:47">
      <c r="A99" s="6"/>
      <c r="B99" s="6"/>
      <c r="C99" s="9">
        <v>8</v>
      </c>
      <c r="D99" s="30">
        <v>28.4594516129032</v>
      </c>
      <c r="E99" s="12">
        <f t="shared" si="97"/>
        <v>27.4535483870968</v>
      </c>
      <c r="F99" s="9" t="s">
        <v>109</v>
      </c>
      <c r="G99" s="6">
        <v>9</v>
      </c>
      <c r="H99" s="11">
        <f t="shared" si="80"/>
        <v>28.4594516129032</v>
      </c>
      <c r="I99" s="11">
        <f t="shared" si="81"/>
        <v>301.609451612903</v>
      </c>
      <c r="J99" s="11">
        <f t="shared" si="82"/>
        <v>0.503468582277927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0.178543791213324</v>
      </c>
      <c r="P99" s="11">
        <f t="shared" si="85"/>
        <v>0.0898911894366982</v>
      </c>
      <c r="Q99" s="15">
        <f t="shared" si="86"/>
        <v>0.0161804140986057</v>
      </c>
      <c r="R99" s="11">
        <f t="shared" si="87"/>
        <v>0.0136656</v>
      </c>
      <c r="S99" s="16">
        <f t="shared" si="88"/>
        <v>1.18402515064144</v>
      </c>
      <c r="T99" s="3">
        <v>0.01</v>
      </c>
      <c r="U99" s="17">
        <f t="shared" si="89"/>
        <v>0.0118402515064144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0.0389402515064144</v>
      </c>
      <c r="AR99" s="24">
        <f t="shared" si="93"/>
        <v>7.592</v>
      </c>
      <c r="AS99" s="1">
        <f t="shared" si="94"/>
        <v>0.18</v>
      </c>
      <c r="AT99" s="2">
        <f t="shared" si="95"/>
        <v>115.325</v>
      </c>
      <c r="AU99" s="1">
        <f t="shared" si="96"/>
        <v>41117.4073699154</v>
      </c>
    </row>
    <row r="100" s="1" customFormat="1" spans="1:47">
      <c r="A100" s="6"/>
      <c r="B100" s="6"/>
      <c r="C100" s="9">
        <v>9</v>
      </c>
      <c r="D100" s="30">
        <v>21.7021666666667</v>
      </c>
      <c r="E100" s="12">
        <f t="shared" si="97"/>
        <v>28.4594516129032</v>
      </c>
      <c r="F100" s="9" t="s">
        <v>109</v>
      </c>
      <c r="G100" s="6">
        <v>10</v>
      </c>
      <c r="H100" s="11">
        <f t="shared" si="80"/>
        <v>21.7021666666667</v>
      </c>
      <c r="I100" s="11">
        <f t="shared" si="81"/>
        <v>294.852166666667</v>
      </c>
      <c r="J100" s="11">
        <f t="shared" si="82"/>
        <v>0.240249927489735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0.164572601776625</v>
      </c>
      <c r="P100" s="11">
        <f t="shared" si="85"/>
        <v>0.0395385556436313</v>
      </c>
      <c r="Q100" s="15">
        <f t="shared" si="86"/>
        <v>0.00711694001585364</v>
      </c>
      <c r="R100" s="11">
        <f t="shared" si="87"/>
        <v>0.0136656</v>
      </c>
      <c r="S100" s="16">
        <f t="shared" si="88"/>
        <v>0.520792355685344</v>
      </c>
      <c r="T100" s="3">
        <v>0.01</v>
      </c>
      <c r="U100" s="17">
        <f t="shared" si="89"/>
        <v>0.00520792355685344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0.0323079235568534</v>
      </c>
      <c r="AR100" s="24">
        <f t="shared" si="93"/>
        <v>7.592</v>
      </c>
      <c r="AS100" s="1">
        <f t="shared" si="94"/>
        <v>0.18</v>
      </c>
      <c r="AT100" s="2">
        <f t="shared" si="95"/>
        <v>115.325</v>
      </c>
      <c r="AU100" s="1">
        <f t="shared" si="96"/>
        <v>34114.2648743398</v>
      </c>
    </row>
    <row r="101" s="1" customFormat="1" spans="1:47">
      <c r="A101" s="6"/>
      <c r="B101" s="6"/>
      <c r="C101" s="9">
        <v>10</v>
      </c>
      <c r="D101" s="30">
        <v>16.8236451612903</v>
      </c>
      <c r="E101" s="12">
        <f t="shared" si="97"/>
        <v>21.7021666666667</v>
      </c>
      <c r="F101" s="9" t="s">
        <v>109</v>
      </c>
      <c r="G101" s="6">
        <v>11</v>
      </c>
      <c r="H101" s="11">
        <f t="shared" si="80"/>
        <v>16.8236451612903</v>
      </c>
      <c r="I101" s="11">
        <f t="shared" si="81"/>
        <v>289.97364516129</v>
      </c>
      <c r="J101" s="11">
        <f t="shared" si="82"/>
        <v>0.137841812187092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0.118782343826344</v>
      </c>
      <c r="O101" s="11">
        <f t="shared" si="98"/>
        <v>0.0821717023066497</v>
      </c>
      <c r="P101" s="11">
        <f t="shared" si="85"/>
        <v>0.0113266963564468</v>
      </c>
      <c r="Q101" s="15">
        <f t="shared" si="86"/>
        <v>0.00203880534416043</v>
      </c>
      <c r="R101" s="11">
        <f t="shared" si="87"/>
        <v>0.0136656</v>
      </c>
      <c r="S101" s="16">
        <f t="shared" si="88"/>
        <v>0.149192523135495</v>
      </c>
      <c r="T101" s="3">
        <v>0.01</v>
      </c>
      <c r="U101" s="17">
        <f t="shared" si="89"/>
        <v>0.00149192523135495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0.016291925231355</v>
      </c>
      <c r="AR101" s="24">
        <f t="shared" si="93"/>
        <v>7.592</v>
      </c>
      <c r="AS101" s="1">
        <f t="shared" si="94"/>
        <v>0.18</v>
      </c>
      <c r="AT101" s="2">
        <f t="shared" si="95"/>
        <v>115.325</v>
      </c>
      <c r="AU101" s="1">
        <f t="shared" si="96"/>
        <v>17202.8094494325</v>
      </c>
    </row>
    <row r="102" s="1" customFormat="1" spans="1:48">
      <c r="A102" s="6"/>
      <c r="B102" s="6"/>
      <c r="C102" s="9">
        <v>11</v>
      </c>
      <c r="D102" s="30">
        <v>13.3404666666667</v>
      </c>
      <c r="E102" s="12">
        <f t="shared" si="97"/>
        <v>16.8236451612903</v>
      </c>
      <c r="F102" s="9" t="s">
        <v>111</v>
      </c>
      <c r="G102" s="6">
        <v>12</v>
      </c>
      <c r="H102" s="11">
        <f t="shared" si="80"/>
        <v>13.3404666666667</v>
      </c>
      <c r="I102" s="11">
        <f t="shared" si="81"/>
        <v>286.490466666667</v>
      </c>
      <c r="J102" s="11">
        <f t="shared" si="82"/>
        <v>0.0916392741151416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0.146765005950203</v>
      </c>
      <c r="P102" s="11">
        <f t="shared" si="85"/>
        <v>0.013449438610781</v>
      </c>
      <c r="Q102" s="15">
        <f t="shared" si="86"/>
        <v>0.00242089894994058</v>
      </c>
      <c r="R102" s="11">
        <f t="shared" si="87"/>
        <v>0.0136656</v>
      </c>
      <c r="S102" s="16">
        <f t="shared" si="88"/>
        <v>0.177152774114608</v>
      </c>
      <c r="T102" s="3">
        <v>0.01</v>
      </c>
      <c r="U102" s="17">
        <f t="shared" si="89"/>
        <v>0.00177152774114608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0.0165715277411461</v>
      </c>
      <c r="AR102" s="24">
        <f t="shared" si="93"/>
        <v>7.592</v>
      </c>
      <c r="AS102" s="1">
        <f t="shared" si="94"/>
        <v>0.18</v>
      </c>
      <c r="AT102" s="2">
        <f t="shared" si="95"/>
        <v>115.325</v>
      </c>
      <c r="AU102" s="1">
        <f t="shared" si="96"/>
        <v>17498.0445815127</v>
      </c>
      <c r="AV102" s="1">
        <f>SUM(AU91:AU102)</f>
        <v>352044.901466019</v>
      </c>
    </row>
    <row r="103" s="1" customFormat="1" spans="1:46">
      <c r="A103" s="6"/>
      <c r="B103" s="6"/>
      <c r="C103" s="9">
        <v>12</v>
      </c>
      <c r="D103" s="30">
        <v>6.09754838709677</v>
      </c>
      <c r="E103" s="12">
        <f t="shared" si="97"/>
        <v>13.3404666666667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5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="1" customFormat="1" spans="1:55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="1" customFormat="1" spans="1:55">
      <c r="A107" s="6" t="s">
        <v>107</v>
      </c>
      <c r="B107" s="6">
        <f>F9</f>
        <v>108.2955</v>
      </c>
      <c r="C107" s="9" t="s">
        <v>108</v>
      </c>
      <c r="D107" s="29">
        <v>6.16</v>
      </c>
      <c r="E107" s="9"/>
      <c r="F107" s="9"/>
      <c r="G107" s="6">
        <v>1</v>
      </c>
      <c r="H107" s="11">
        <f t="shared" ref="H107:H118" si="99">E108</f>
        <v>6.16</v>
      </c>
      <c r="I107" s="11">
        <f t="shared" ref="I107:I118" si="100">H107+273.15</f>
        <v>279.31</v>
      </c>
      <c r="J107" s="11">
        <f t="shared" ref="J107:J118" si="101">EXP(($C$18*(I107-$C$16))/($C$19*I107*$C$16))</f>
        <v>0.0382499000024059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0.0932015710284873</v>
      </c>
      <c r="Q107" s="15">
        <f t="shared" ref="Q107:Q118" si="105">P107*$B$109</f>
        <v>0.0419407069628193</v>
      </c>
      <c r="R107" s="11">
        <f t="shared" ref="R107:R118" si="106">L107*$B$109</f>
        <v>1.0964919375</v>
      </c>
      <c r="S107" s="16">
        <f t="shared" ref="S107:S118" si="107">Q107/R107</f>
        <v>0.0382499000024059</v>
      </c>
      <c r="T107" s="3">
        <v>0.27</v>
      </c>
      <c r="U107" s="17">
        <f t="shared" ref="U107:U118" si="108">S107*T107</f>
        <v>0.0103274730006496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0.229513733109696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514.465833333333</v>
      </c>
      <c r="AF107" s="1">
        <f t="shared" ref="AF107:AF118" si="113">AE107*10000*AC107*AB107</f>
        <v>10656004.1117542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="1" customFormat="1" spans="1:55">
      <c r="A108" s="6" t="s">
        <v>110</v>
      </c>
      <c r="B108" s="6">
        <v>27</v>
      </c>
      <c r="C108" s="9">
        <v>1</v>
      </c>
      <c r="D108" s="30">
        <v>6.061</v>
      </c>
      <c r="E108" s="12">
        <f t="shared" ref="E108:E119" si="114">D107</f>
        <v>6.16</v>
      </c>
      <c r="F108" s="9" t="s">
        <v>109</v>
      </c>
      <c r="G108" s="6">
        <v>2</v>
      </c>
      <c r="H108" s="11">
        <f t="shared" si="99"/>
        <v>6.061</v>
      </c>
      <c r="I108" s="11">
        <f t="shared" si="100"/>
        <v>279.211</v>
      </c>
      <c r="J108" s="11">
        <f t="shared" si="101"/>
        <v>0.0377800264553581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4.78009592897151</v>
      </c>
      <c r="P108" s="11">
        <f t="shared" si="104"/>
        <v>0.180592150655693</v>
      </c>
      <c r="Q108" s="15">
        <f t="shared" si="105"/>
        <v>0.081266467795062</v>
      </c>
      <c r="R108" s="11">
        <f t="shared" si="106"/>
        <v>1.0964919375</v>
      </c>
      <c r="S108" s="16">
        <f t="shared" si="107"/>
        <v>0.0741149706767105</v>
      </c>
      <c r="T108" s="3">
        <v>0.27</v>
      </c>
      <c r="U108" s="17">
        <f t="shared" si="108"/>
        <v>0.0200110420827118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0.232433329187938</v>
      </c>
      <c r="AC108" s="24">
        <f t="shared" si="110"/>
        <v>9.024625</v>
      </c>
      <c r="AD108" s="1">
        <f t="shared" si="111"/>
        <v>0.45</v>
      </c>
      <c r="AE108" s="25">
        <f t="shared" si="112"/>
        <v>514.465833333333</v>
      </c>
      <c r="AF108" s="1">
        <f t="shared" si="113"/>
        <v>10791556.905885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="1" customFormat="1" spans="1:55">
      <c r="A109" s="6" t="s">
        <v>72</v>
      </c>
      <c r="B109" s="6">
        <f>G9</f>
        <v>0.45</v>
      </c>
      <c r="C109" s="9">
        <v>2</v>
      </c>
      <c r="D109" s="30">
        <v>10.4018620689655</v>
      </c>
      <c r="E109" s="12">
        <f t="shared" si="114"/>
        <v>6.061</v>
      </c>
      <c r="F109" s="9" t="s">
        <v>109</v>
      </c>
      <c r="G109" s="6">
        <v>3</v>
      </c>
      <c r="H109" s="11">
        <f t="shared" si="99"/>
        <v>10.4018620689655</v>
      </c>
      <c r="I109" s="11">
        <f t="shared" si="100"/>
        <v>283.551862068965</v>
      </c>
      <c r="J109" s="11">
        <f t="shared" si="101"/>
        <v>0.0644338909921808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7.03615252831582</v>
      </c>
      <c r="P109" s="11">
        <f t="shared" si="104"/>
        <v>0.453366685013859</v>
      </c>
      <c r="Q109" s="15">
        <f t="shared" si="105"/>
        <v>0.204015008256237</v>
      </c>
      <c r="R109" s="11">
        <f t="shared" si="106"/>
        <v>1.0964919375</v>
      </c>
      <c r="S109" s="16">
        <f t="shared" si="107"/>
        <v>0.186061567147854</v>
      </c>
      <c r="T109" s="3">
        <v>0.27</v>
      </c>
      <c r="U109" s="17">
        <f t="shared" si="108"/>
        <v>0.0502366231299205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0.241546341873671</v>
      </c>
      <c r="AC109" s="24">
        <f t="shared" si="110"/>
        <v>9.024625</v>
      </c>
      <c r="AD109" s="1">
        <f t="shared" si="111"/>
        <v>0.45</v>
      </c>
      <c r="AE109" s="25">
        <f t="shared" si="112"/>
        <v>514.465833333333</v>
      </c>
      <c r="AF109" s="1">
        <f t="shared" si="113"/>
        <v>11214661.437949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="1" customFormat="1" spans="1:55">
      <c r="A110" s="6"/>
      <c r="B110" s="6"/>
      <c r="C110" s="9">
        <v>3</v>
      </c>
      <c r="D110" s="30">
        <v>13.4765161290323</v>
      </c>
      <c r="E110" s="12">
        <f t="shared" si="114"/>
        <v>10.4018620689655</v>
      </c>
      <c r="F110" s="9" t="s">
        <v>109</v>
      </c>
      <c r="G110" s="6">
        <v>4</v>
      </c>
      <c r="H110" s="11">
        <f t="shared" si="99"/>
        <v>13.4765161290323</v>
      </c>
      <c r="I110" s="11">
        <f t="shared" si="100"/>
        <v>286.626516129032</v>
      </c>
      <c r="J110" s="11">
        <f t="shared" si="101"/>
        <v>0.0931295799647473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9.01943459330196</v>
      </c>
      <c r="P110" s="11">
        <f t="shared" si="104"/>
        <v>0.839976155193723</v>
      </c>
      <c r="Q110" s="15">
        <f t="shared" si="105"/>
        <v>0.377989269837175</v>
      </c>
      <c r="R110" s="11">
        <f t="shared" si="106"/>
        <v>1.0964919375</v>
      </c>
      <c r="S110" s="16">
        <f t="shared" si="107"/>
        <v>0.344725991053788</v>
      </c>
      <c r="T110" s="3">
        <v>0.27</v>
      </c>
      <c r="U110" s="17">
        <f t="shared" si="108"/>
        <v>0.0930760175845227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0.303262419301734</v>
      </c>
      <c r="AC110" s="24">
        <f t="shared" si="110"/>
        <v>9.024625</v>
      </c>
      <c r="AD110" s="1">
        <f t="shared" si="111"/>
        <v>0.45</v>
      </c>
      <c r="AE110" s="25">
        <f t="shared" si="112"/>
        <v>514.465833333333</v>
      </c>
      <c r="AF110" s="1">
        <f t="shared" si="113"/>
        <v>14080053.2640689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="1" customFormat="1" spans="1:55">
      <c r="A111" s="6"/>
      <c r="B111" s="6"/>
      <c r="C111" s="9">
        <v>4</v>
      </c>
      <c r="D111" s="30">
        <v>16.5124666666667</v>
      </c>
      <c r="E111" s="12">
        <f t="shared" si="114"/>
        <v>13.4765161290323</v>
      </c>
      <c r="F111" s="9" t="s">
        <v>109</v>
      </c>
      <c r="G111" s="6">
        <v>5</v>
      </c>
      <c r="H111" s="11">
        <f t="shared" si="99"/>
        <v>16.5124666666667</v>
      </c>
      <c r="I111" s="11">
        <f t="shared" si="100"/>
        <v>289.662466666667</v>
      </c>
      <c r="J111" s="11">
        <f t="shared" si="101"/>
        <v>0.132958144622071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7.77048551620282</v>
      </c>
      <c r="O111" s="11">
        <f t="shared" si="115"/>
        <v>2.84562167190541</v>
      </c>
      <c r="P111" s="11">
        <f t="shared" si="104"/>
        <v>0.378348577792898</v>
      </c>
      <c r="Q111" s="15">
        <f t="shared" si="105"/>
        <v>0.170256860006804</v>
      </c>
      <c r="R111" s="11">
        <f t="shared" si="106"/>
        <v>1.0964919375</v>
      </c>
      <c r="S111" s="16">
        <f t="shared" si="107"/>
        <v>0.155274155863827</v>
      </c>
      <c r="T111" s="3">
        <v>0.27</v>
      </c>
      <c r="U111" s="17">
        <f t="shared" si="108"/>
        <v>0.0419240220832332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0.287840092658095</v>
      </c>
      <c r="AC111" s="24">
        <f t="shared" si="110"/>
        <v>9.024625</v>
      </c>
      <c r="AD111" s="1">
        <f t="shared" si="111"/>
        <v>0.45</v>
      </c>
      <c r="AE111" s="25">
        <f t="shared" si="112"/>
        <v>514.465833333333</v>
      </c>
      <c r="AF111" s="1">
        <f t="shared" si="113"/>
        <v>13364016.0409329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="1" customFormat="1" spans="1:55">
      <c r="A112" s="6"/>
      <c r="B112" s="6"/>
      <c r="C112" s="9">
        <v>5</v>
      </c>
      <c r="D112" s="30">
        <v>23.2258387096774</v>
      </c>
      <c r="E112" s="12">
        <f t="shared" si="114"/>
        <v>16.5124666666667</v>
      </c>
      <c r="F112" s="9" t="s">
        <v>111</v>
      </c>
      <c r="G112" s="6">
        <v>6</v>
      </c>
      <c r="H112" s="11">
        <f t="shared" si="99"/>
        <v>23.2258387096774</v>
      </c>
      <c r="I112" s="11">
        <f t="shared" si="100"/>
        <v>296.375838709677</v>
      </c>
      <c r="J112" s="11">
        <f t="shared" si="101"/>
        <v>0.28470382560942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4.90392184411251</v>
      </c>
      <c r="P112" s="11">
        <f t="shared" si="104"/>
        <v>1.39616530950843</v>
      </c>
      <c r="Q112" s="15">
        <f t="shared" si="105"/>
        <v>0.628274389278796</v>
      </c>
      <c r="R112" s="11">
        <f t="shared" si="106"/>
        <v>1.0964919375</v>
      </c>
      <c r="S112" s="16">
        <f t="shared" si="107"/>
        <v>0.572985872300402</v>
      </c>
      <c r="T112" s="3">
        <v>0.27</v>
      </c>
      <c r="U112" s="17">
        <f t="shared" si="108"/>
        <v>0.154706185521109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0.337043914934614</v>
      </c>
      <c r="AC112" s="24">
        <f t="shared" si="110"/>
        <v>9.024625</v>
      </c>
      <c r="AD112" s="1">
        <f t="shared" si="111"/>
        <v>0.45</v>
      </c>
      <c r="AE112" s="25">
        <f t="shared" si="112"/>
        <v>514.465833333333</v>
      </c>
      <c r="AF112" s="1">
        <f t="shared" si="113"/>
        <v>15648481.224731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="1" customFormat="1" spans="1:55">
      <c r="A113" s="6"/>
      <c r="B113" s="6"/>
      <c r="C113" s="9">
        <v>6</v>
      </c>
      <c r="D113" s="30">
        <v>26.3013</v>
      </c>
      <c r="E113" s="12">
        <f t="shared" si="114"/>
        <v>23.2258387096774</v>
      </c>
      <c r="F113" s="9" t="s">
        <v>109</v>
      </c>
      <c r="G113" s="6">
        <v>7</v>
      </c>
      <c r="H113" s="11">
        <f t="shared" si="99"/>
        <v>26.3013</v>
      </c>
      <c r="I113" s="11">
        <f t="shared" si="100"/>
        <v>299.4513</v>
      </c>
      <c r="J113" s="11">
        <f t="shared" si="101"/>
        <v>0.398959025056663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5.94440528460408</v>
      </c>
      <c r="P113" s="11">
        <f t="shared" si="104"/>
        <v>2.37157413688732</v>
      </c>
      <c r="Q113" s="15">
        <f t="shared" si="105"/>
        <v>1.06720836159929</v>
      </c>
      <c r="R113" s="11">
        <f t="shared" si="106"/>
        <v>1.0964919375</v>
      </c>
      <c r="S113" s="16">
        <f t="shared" si="107"/>
        <v>0.973293396057729</v>
      </c>
      <c r="T113" s="3">
        <v>0.27</v>
      </c>
      <c r="U113" s="17">
        <f t="shared" si="108"/>
        <v>0.262789216935587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0.369630948906079</v>
      </c>
      <c r="AC113" s="24">
        <f t="shared" si="110"/>
        <v>9.024625</v>
      </c>
      <c r="AD113" s="1">
        <f t="shared" si="111"/>
        <v>0.45</v>
      </c>
      <c r="AE113" s="25">
        <f t="shared" si="112"/>
        <v>514.465833333333</v>
      </c>
      <c r="AF113" s="1">
        <f t="shared" si="113"/>
        <v>17161451.9881137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="1" customFormat="1" spans="1:55">
      <c r="A114" s="6"/>
      <c r="B114" s="6"/>
      <c r="C114" s="9">
        <v>7</v>
      </c>
      <c r="D114" s="30">
        <v>27.4535483870968</v>
      </c>
      <c r="E114" s="12">
        <f t="shared" si="114"/>
        <v>26.3013</v>
      </c>
      <c r="F114" s="9" t="s">
        <v>109</v>
      </c>
      <c r="G114" s="6">
        <v>8</v>
      </c>
      <c r="H114" s="11">
        <f t="shared" si="99"/>
        <v>27.4535483870968</v>
      </c>
      <c r="I114" s="11">
        <f t="shared" si="100"/>
        <v>300.603548387097</v>
      </c>
      <c r="J114" s="11">
        <f t="shared" si="101"/>
        <v>0.451915024059417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6.00947989771676</v>
      </c>
      <c r="P114" s="11">
        <f t="shared" si="104"/>
        <v>2.71577425256125</v>
      </c>
      <c r="Q114" s="15">
        <f t="shared" si="105"/>
        <v>1.22209841365256</v>
      </c>
      <c r="R114" s="11">
        <f t="shared" si="106"/>
        <v>1.0964919375</v>
      </c>
      <c r="S114" s="16">
        <f t="shared" si="107"/>
        <v>1.11455303213533</v>
      </c>
      <c r="T114" s="3">
        <v>0.27</v>
      </c>
      <c r="U114" s="17">
        <f t="shared" si="108"/>
        <v>0.300929318676538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0.381130189580976</v>
      </c>
      <c r="AC114" s="24">
        <f t="shared" si="110"/>
        <v>9.024625</v>
      </c>
      <c r="AD114" s="1">
        <f t="shared" si="111"/>
        <v>0.45</v>
      </c>
      <c r="AE114" s="25">
        <f t="shared" si="112"/>
        <v>514.465833333333</v>
      </c>
      <c r="AF114" s="1">
        <f t="shared" si="113"/>
        <v>17695345.7741347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="1" customFormat="1" spans="1:55">
      <c r="A115" s="6"/>
      <c r="B115" s="6"/>
      <c r="C115" s="9">
        <v>8</v>
      </c>
      <c r="D115" s="30">
        <v>28.4594516129032</v>
      </c>
      <c r="E115" s="12">
        <f t="shared" si="114"/>
        <v>27.4535483870968</v>
      </c>
      <c r="F115" s="9" t="s">
        <v>109</v>
      </c>
      <c r="G115" s="6">
        <v>9</v>
      </c>
      <c r="H115" s="11">
        <f t="shared" si="99"/>
        <v>28.4594516129032</v>
      </c>
      <c r="I115" s="11">
        <f t="shared" si="100"/>
        <v>301.609451612903</v>
      </c>
      <c r="J115" s="11">
        <f t="shared" si="101"/>
        <v>0.503468582277927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5.7303543951555</v>
      </c>
      <c r="P115" s="11">
        <f t="shared" si="104"/>
        <v>2.88505340327903</v>
      </c>
      <c r="Q115" s="15">
        <f t="shared" si="105"/>
        <v>1.29827403147556</v>
      </c>
      <c r="R115" s="11">
        <f t="shared" si="106"/>
        <v>1.0964919375</v>
      </c>
      <c r="S115" s="16">
        <f t="shared" si="107"/>
        <v>1.18402515064144</v>
      </c>
      <c r="T115" s="3">
        <v>0.27</v>
      </c>
      <c r="U115" s="17">
        <f t="shared" si="108"/>
        <v>0.319686790673189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0.371585567387966</v>
      </c>
      <c r="AC115" s="24">
        <f t="shared" si="110"/>
        <v>9.024625</v>
      </c>
      <c r="AD115" s="1">
        <f t="shared" si="111"/>
        <v>0.45</v>
      </c>
      <c r="AE115" s="25">
        <f t="shared" si="112"/>
        <v>514.465833333333</v>
      </c>
      <c r="AF115" s="1">
        <f t="shared" si="113"/>
        <v>17252202.2116306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="1" customFormat="1" spans="1:55">
      <c r="A116" s="6"/>
      <c r="B116" s="6"/>
      <c r="C116" s="9">
        <v>9</v>
      </c>
      <c r="D116" s="30">
        <v>21.7021666666667</v>
      </c>
      <c r="E116" s="12">
        <f t="shared" si="114"/>
        <v>28.4594516129032</v>
      </c>
      <c r="F116" s="9" t="s">
        <v>109</v>
      </c>
      <c r="G116" s="6">
        <v>10</v>
      </c>
      <c r="H116" s="11">
        <f t="shared" si="99"/>
        <v>21.7021666666667</v>
      </c>
      <c r="I116" s="11">
        <f t="shared" si="100"/>
        <v>294.852166666667</v>
      </c>
      <c r="J116" s="11">
        <f t="shared" si="101"/>
        <v>0.240249927489735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5.28194974187647</v>
      </c>
      <c r="P116" s="11">
        <f t="shared" si="104"/>
        <v>1.26898804249025</v>
      </c>
      <c r="Q116" s="15">
        <f t="shared" si="105"/>
        <v>0.571044619120612</v>
      </c>
      <c r="R116" s="11">
        <f t="shared" si="106"/>
        <v>1.0964919375</v>
      </c>
      <c r="S116" s="16">
        <f t="shared" si="107"/>
        <v>0.520792355685344</v>
      </c>
      <c r="T116" s="3">
        <v>0.27</v>
      </c>
      <c r="U116" s="17">
        <f t="shared" si="108"/>
        <v>0.140613936035043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0.317595101714565</v>
      </c>
      <c r="AC116" s="24">
        <f t="shared" si="110"/>
        <v>9.024625</v>
      </c>
      <c r="AD116" s="1">
        <f t="shared" si="111"/>
        <v>0.45</v>
      </c>
      <c r="AE116" s="25">
        <f t="shared" si="112"/>
        <v>514.465833333333</v>
      </c>
      <c r="AF116" s="1">
        <f t="shared" si="113"/>
        <v>14745499.8177642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="1" customFormat="1" spans="1:55">
      <c r="A117" s="6"/>
      <c r="B117" s="6"/>
      <c r="C117" s="9">
        <v>10</v>
      </c>
      <c r="D117" s="30">
        <v>16.8236451612903</v>
      </c>
      <c r="E117" s="12">
        <f t="shared" si="114"/>
        <v>21.7021666666667</v>
      </c>
      <c r="F117" s="9" t="s">
        <v>109</v>
      </c>
      <c r="G117" s="6">
        <v>11</v>
      </c>
      <c r="H117" s="11">
        <f t="shared" si="99"/>
        <v>16.8236451612903</v>
      </c>
      <c r="I117" s="11">
        <f t="shared" si="100"/>
        <v>289.97364516129</v>
      </c>
      <c r="J117" s="11">
        <f t="shared" si="101"/>
        <v>0.137841812187092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3.81231361441691</v>
      </c>
      <c r="O117" s="11">
        <f t="shared" si="115"/>
        <v>2.63729683496931</v>
      </c>
      <c r="P117" s="11">
        <f t="shared" si="104"/>
        <v>0.363529775007451</v>
      </c>
      <c r="Q117" s="15">
        <f t="shared" si="105"/>
        <v>0.163588398753353</v>
      </c>
      <c r="R117" s="11">
        <f t="shared" si="106"/>
        <v>1.0964919375</v>
      </c>
      <c r="S117" s="16">
        <f t="shared" si="107"/>
        <v>0.149192523135495</v>
      </c>
      <c r="T117" s="3">
        <v>0.27</v>
      </c>
      <c r="U117" s="17">
        <f t="shared" si="108"/>
        <v>0.0402819812465838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0.238545017345845</v>
      </c>
      <c r="AC117" s="24">
        <f t="shared" si="110"/>
        <v>9.024625</v>
      </c>
      <c r="AD117" s="1">
        <f t="shared" si="111"/>
        <v>0.45</v>
      </c>
      <c r="AE117" s="25">
        <f t="shared" si="112"/>
        <v>514.465833333333</v>
      </c>
      <c r="AF117" s="1">
        <f t="shared" si="113"/>
        <v>11075314.1053258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="1" customFormat="1" spans="1:55">
      <c r="A118" s="6"/>
      <c r="B118" s="6"/>
      <c r="C118" s="9">
        <v>11</v>
      </c>
      <c r="D118" s="30">
        <v>13.3404666666667</v>
      </c>
      <c r="E118" s="12">
        <f t="shared" si="114"/>
        <v>16.8236451612903</v>
      </c>
      <c r="F118" s="9" t="s">
        <v>111</v>
      </c>
      <c r="G118" s="6">
        <v>12</v>
      </c>
      <c r="H118" s="11">
        <f t="shared" si="99"/>
        <v>13.3404666666667</v>
      </c>
      <c r="I118" s="11">
        <f t="shared" si="100"/>
        <v>286.490466666667</v>
      </c>
      <c r="J118" s="11">
        <f t="shared" si="101"/>
        <v>0.0916392741151416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4.71041580996186</v>
      </c>
      <c r="P118" s="11">
        <f t="shared" si="104"/>
        <v>0.431659085605391</v>
      </c>
      <c r="Q118" s="15">
        <f t="shared" si="105"/>
        <v>0.194246588522426</v>
      </c>
      <c r="R118" s="11">
        <f t="shared" si="106"/>
        <v>1.0964919375</v>
      </c>
      <c r="S118" s="16">
        <f t="shared" si="107"/>
        <v>0.177152774114608</v>
      </c>
      <c r="T118" s="3">
        <v>0.27</v>
      </c>
      <c r="U118" s="17">
        <f t="shared" si="108"/>
        <v>0.0478312490109441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0.2408211215768</v>
      </c>
      <c r="AC118" s="24">
        <f t="shared" si="110"/>
        <v>9.024625</v>
      </c>
      <c r="AD118" s="1">
        <f t="shared" si="111"/>
        <v>0.45</v>
      </c>
      <c r="AE118" s="25">
        <f t="shared" si="112"/>
        <v>514.465833333333</v>
      </c>
      <c r="AF118" s="1">
        <f t="shared" si="113"/>
        <v>11180990.4660177</v>
      </c>
      <c r="AG118" s="1">
        <f>SUM(AF107:AF118)</f>
        <v>164865577.348308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="1" customFormat="1" spans="1:46">
      <c r="A119" s="6"/>
      <c r="B119" s="6"/>
      <c r="C119" s="9">
        <v>12</v>
      </c>
      <c r="D119" s="30">
        <v>6.09754838709677</v>
      </c>
      <c r="E119" s="12">
        <f t="shared" si="114"/>
        <v>13.3404666666667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6.16</v>
      </c>
      <c r="E123" s="9"/>
      <c r="F123" s="9"/>
      <c r="G123" s="6">
        <v>1</v>
      </c>
      <c r="H123" s="11">
        <f t="shared" ref="H123:H134" si="116">E124</f>
        <v>6.16</v>
      </c>
      <c r="I123" s="11">
        <f t="shared" ref="I123:I134" si="117">H123+273.15</f>
        <v>279.31</v>
      </c>
      <c r="J123" s="11">
        <f t="shared" ref="J123:J134" si="118">EXP(($C$18*(I123-$C$16))/($C$19*I123*$C$16))</f>
        <v>0.0382499000024059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0.019936612879254</v>
      </c>
      <c r="Q123" s="15">
        <f t="shared" ref="Q123:Q134" si="122">P123*$B$125</f>
        <v>0.00518351934860604</v>
      </c>
      <c r="R123" s="11">
        <f t="shared" ref="R123:R134" si="123">L123*$B$125</f>
        <v>0.1355172</v>
      </c>
      <c r="S123" s="16">
        <f t="shared" ref="S123:S134" si="124">Q123/R123</f>
        <v>0.0382499000024059</v>
      </c>
      <c r="T123" s="3">
        <v>0.01</v>
      </c>
      <c r="U123" s="17">
        <f t="shared" ref="U123:U134" si="125">S123*T123</f>
        <v>0.000382499000024059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0.00587249900002406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30">
        <v>6.061</v>
      </c>
      <c r="E124" s="12">
        <f t="shared" ref="E124:E135" si="133">D123</f>
        <v>6.16</v>
      </c>
      <c r="F124" s="9" t="s">
        <v>109</v>
      </c>
      <c r="G124" s="6">
        <v>2</v>
      </c>
      <c r="H124" s="11">
        <f t="shared" si="116"/>
        <v>6.061</v>
      </c>
      <c r="I124" s="11">
        <f t="shared" si="117"/>
        <v>279.211</v>
      </c>
      <c r="J124" s="11">
        <f t="shared" si="118"/>
        <v>0.0377800264553581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1.02250338712075</v>
      </c>
      <c r="P124" s="11">
        <f t="shared" si="121"/>
        <v>0.0386302050161151</v>
      </c>
      <c r="Q124" s="15">
        <f t="shared" si="122"/>
        <v>0.0100438533041899</v>
      </c>
      <c r="R124" s="11">
        <f t="shared" si="123"/>
        <v>0.1355172</v>
      </c>
      <c r="S124" s="16">
        <f t="shared" si="124"/>
        <v>0.0741149706767105</v>
      </c>
      <c r="T124" s="3">
        <v>0.01</v>
      </c>
      <c r="U124" s="17">
        <f t="shared" si="125"/>
        <v>0.000741149706767105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0.00623114970676711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30">
        <v>10.4018620689655</v>
      </c>
      <c r="E125" s="12">
        <f t="shared" si="133"/>
        <v>6.061</v>
      </c>
      <c r="F125" s="9" t="s">
        <v>109</v>
      </c>
      <c r="G125" s="6">
        <v>3</v>
      </c>
      <c r="H125" s="11">
        <f t="shared" si="116"/>
        <v>10.4018620689655</v>
      </c>
      <c r="I125" s="11">
        <f t="shared" si="117"/>
        <v>283.551862068965</v>
      </c>
      <c r="J125" s="11">
        <f t="shared" si="118"/>
        <v>0.0644338909921808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1.50509318210463</v>
      </c>
      <c r="P125" s="11">
        <f t="shared" si="121"/>
        <v>0.0969790100288043</v>
      </c>
      <c r="Q125" s="15">
        <f t="shared" si="122"/>
        <v>0.0252145426074891</v>
      </c>
      <c r="R125" s="11">
        <f t="shared" si="123"/>
        <v>0.1355172</v>
      </c>
      <c r="S125" s="16">
        <f t="shared" si="124"/>
        <v>0.186061567147854</v>
      </c>
      <c r="T125" s="3">
        <v>0.01</v>
      </c>
      <c r="U125" s="17">
        <f t="shared" si="125"/>
        <v>0.00186061567147854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0.00735061567147854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30">
        <v>13.4765161290323</v>
      </c>
      <c r="E126" s="12">
        <f t="shared" si="133"/>
        <v>10.4018620689655</v>
      </c>
      <c r="F126" s="9" t="s">
        <v>109</v>
      </c>
      <c r="G126" s="6">
        <v>4</v>
      </c>
      <c r="H126" s="11">
        <f t="shared" si="116"/>
        <v>13.4765161290323</v>
      </c>
      <c r="I126" s="11">
        <f t="shared" si="117"/>
        <v>286.626516129032</v>
      </c>
      <c r="J126" s="11">
        <f t="shared" si="118"/>
        <v>0.0931295799647473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1.92933417207583</v>
      </c>
      <c r="P126" s="11">
        <f t="shared" si="121"/>
        <v>0.179678081057055</v>
      </c>
      <c r="Q126" s="15">
        <f t="shared" si="122"/>
        <v>0.0467163010748344</v>
      </c>
      <c r="R126" s="11">
        <f t="shared" si="123"/>
        <v>0.1355172</v>
      </c>
      <c r="S126" s="16">
        <f t="shared" si="124"/>
        <v>0.344725991053788</v>
      </c>
      <c r="T126" s="3">
        <v>0.01</v>
      </c>
      <c r="U126" s="17">
        <f t="shared" si="125"/>
        <v>0.00344725991053788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0.0114372599105379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30">
        <v>16.5124666666667</v>
      </c>
      <c r="E127" s="12">
        <f t="shared" si="133"/>
        <v>13.4765161290323</v>
      </c>
      <c r="F127" s="9" t="s">
        <v>109</v>
      </c>
      <c r="G127" s="6">
        <v>5</v>
      </c>
      <c r="H127" s="11">
        <f t="shared" si="116"/>
        <v>16.5124666666667</v>
      </c>
      <c r="I127" s="11">
        <f t="shared" si="117"/>
        <v>289.662466666667</v>
      </c>
      <c r="J127" s="11">
        <f t="shared" si="118"/>
        <v>0.132958144622071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1.66217328646783</v>
      </c>
      <c r="O127" s="11">
        <f t="shared" si="134"/>
        <v>0.608702804550939</v>
      </c>
      <c r="P127" s="11">
        <f t="shared" si="121"/>
        <v>0.0809319955193438</v>
      </c>
      <c r="Q127" s="15">
        <f t="shared" si="122"/>
        <v>0.0210423188350294</v>
      </c>
      <c r="R127" s="11">
        <f t="shared" si="123"/>
        <v>0.1355172</v>
      </c>
      <c r="S127" s="16">
        <f t="shared" si="124"/>
        <v>0.155274155863827</v>
      </c>
      <c r="T127" s="3">
        <v>0.01</v>
      </c>
      <c r="U127" s="17">
        <f t="shared" si="125"/>
        <v>0.00155274155863827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0.0115027415586383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30">
        <v>23.2258387096774</v>
      </c>
      <c r="E128" s="12">
        <f t="shared" si="133"/>
        <v>16.5124666666667</v>
      </c>
      <c r="F128" s="9" t="s">
        <v>111</v>
      </c>
      <c r="G128" s="6">
        <v>6</v>
      </c>
      <c r="H128" s="11">
        <f t="shared" si="116"/>
        <v>23.2258387096774</v>
      </c>
      <c r="I128" s="11">
        <f t="shared" si="117"/>
        <v>296.375838709677</v>
      </c>
      <c r="J128" s="11">
        <f t="shared" si="118"/>
        <v>0.28470382560942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1.0489908090316</v>
      </c>
      <c r="P128" s="11">
        <f t="shared" si="121"/>
        <v>0.298651696360416</v>
      </c>
      <c r="Q128" s="15">
        <f t="shared" si="122"/>
        <v>0.0776494410537081</v>
      </c>
      <c r="R128" s="11">
        <f t="shared" si="123"/>
        <v>0.1355172</v>
      </c>
      <c r="S128" s="16">
        <f t="shared" si="124"/>
        <v>0.572985872300403</v>
      </c>
      <c r="T128" s="3">
        <v>0.01</v>
      </c>
      <c r="U128" s="17">
        <f t="shared" si="125"/>
        <v>0.00572985872300403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0.015679858723004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30">
        <v>26.3013</v>
      </c>
      <c r="E129" s="12">
        <f t="shared" si="133"/>
        <v>23.2258387096774</v>
      </c>
      <c r="F129" s="9" t="s">
        <v>109</v>
      </c>
      <c r="G129" s="6">
        <v>7</v>
      </c>
      <c r="H129" s="11">
        <f t="shared" si="116"/>
        <v>26.3013</v>
      </c>
      <c r="I129" s="11">
        <f t="shared" si="117"/>
        <v>299.4513</v>
      </c>
      <c r="J129" s="11">
        <f t="shared" si="118"/>
        <v>0.398959025056663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1.27155911267118</v>
      </c>
      <c r="P129" s="11">
        <f t="shared" si="121"/>
        <v>0.50729998389321</v>
      </c>
      <c r="Q129" s="15">
        <f t="shared" si="122"/>
        <v>0.131897995812235</v>
      </c>
      <c r="R129" s="11">
        <f t="shared" si="123"/>
        <v>0.1355172</v>
      </c>
      <c r="S129" s="16">
        <f t="shared" si="124"/>
        <v>0.97329339605773</v>
      </c>
      <c r="T129" s="3">
        <v>0.01</v>
      </c>
      <c r="U129" s="17">
        <f t="shared" si="125"/>
        <v>0.0097329339605773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0.0221829339605773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30">
        <v>27.4535483870968</v>
      </c>
      <c r="E130" s="12">
        <f t="shared" si="133"/>
        <v>26.3013</v>
      </c>
      <c r="F130" s="9" t="s">
        <v>109</v>
      </c>
      <c r="G130" s="6">
        <v>8</v>
      </c>
      <c r="H130" s="11">
        <f t="shared" si="116"/>
        <v>27.4535483870968</v>
      </c>
      <c r="I130" s="11">
        <f t="shared" si="117"/>
        <v>300.603548387097</v>
      </c>
      <c r="J130" s="11">
        <f t="shared" si="118"/>
        <v>0.451915024059417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1.28547912877797</v>
      </c>
      <c r="P130" s="11">
        <f t="shared" si="121"/>
        <v>0.580927331409575</v>
      </c>
      <c r="Q130" s="15">
        <f t="shared" si="122"/>
        <v>0.151041106166489</v>
      </c>
      <c r="R130" s="11">
        <f t="shared" si="123"/>
        <v>0.1355172</v>
      </c>
      <c r="S130" s="16">
        <f t="shared" si="124"/>
        <v>1.11455303213533</v>
      </c>
      <c r="T130" s="3">
        <v>0.01</v>
      </c>
      <c r="U130" s="17">
        <f t="shared" si="125"/>
        <v>0.0111455303213533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0.0235955303213533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30">
        <v>28.4594516129032</v>
      </c>
      <c r="E131" s="12">
        <f t="shared" si="133"/>
        <v>27.4535483870968</v>
      </c>
      <c r="F131" s="9" t="s">
        <v>109</v>
      </c>
      <c r="G131" s="6">
        <v>9</v>
      </c>
      <c r="H131" s="11">
        <f t="shared" si="116"/>
        <v>28.4594516129032</v>
      </c>
      <c r="I131" s="11">
        <f t="shared" si="117"/>
        <v>301.609451612903</v>
      </c>
      <c r="J131" s="11">
        <f t="shared" si="118"/>
        <v>0.503468582277927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1.22577179736839</v>
      </c>
      <c r="P131" s="11">
        <f t="shared" si="121"/>
        <v>0.617137589017332</v>
      </c>
      <c r="Q131" s="15">
        <f t="shared" si="122"/>
        <v>0.160455773144506</v>
      </c>
      <c r="R131" s="11">
        <f t="shared" si="123"/>
        <v>0.1355172</v>
      </c>
      <c r="S131" s="16">
        <f t="shared" si="124"/>
        <v>1.18402515064144</v>
      </c>
      <c r="T131" s="3">
        <v>0.01</v>
      </c>
      <c r="U131" s="17">
        <f t="shared" si="125"/>
        <v>0.0118402515064144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0.0217902515064144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30">
        <v>21.7021666666667</v>
      </c>
      <c r="E132" s="12">
        <f t="shared" si="133"/>
        <v>28.4594516129032</v>
      </c>
      <c r="F132" s="9" t="s">
        <v>109</v>
      </c>
      <c r="G132" s="6">
        <v>10</v>
      </c>
      <c r="H132" s="11">
        <f t="shared" si="116"/>
        <v>21.7021666666667</v>
      </c>
      <c r="I132" s="11">
        <f t="shared" si="117"/>
        <v>294.852166666667</v>
      </c>
      <c r="J132" s="11">
        <f t="shared" si="118"/>
        <v>0.240249927489735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1.12985420835106</v>
      </c>
      <c r="P132" s="11">
        <f t="shared" si="121"/>
        <v>0.271447391630315</v>
      </c>
      <c r="Q132" s="15">
        <f t="shared" si="122"/>
        <v>0.0705763218238819</v>
      </c>
      <c r="R132" s="11">
        <f t="shared" si="123"/>
        <v>0.1355172</v>
      </c>
      <c r="S132" s="16">
        <f t="shared" si="124"/>
        <v>0.520792355685344</v>
      </c>
      <c r="T132" s="3">
        <v>0.01</v>
      </c>
      <c r="U132" s="17">
        <f t="shared" si="125"/>
        <v>0.00520792355685344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0.0151579235568534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30">
        <v>16.8236451612903</v>
      </c>
      <c r="E133" s="12">
        <f t="shared" si="133"/>
        <v>21.7021666666667</v>
      </c>
      <c r="F133" s="9" t="s">
        <v>109</v>
      </c>
      <c r="G133" s="6">
        <v>11</v>
      </c>
      <c r="H133" s="11">
        <f t="shared" si="116"/>
        <v>16.8236451612903</v>
      </c>
      <c r="I133" s="11">
        <f t="shared" si="117"/>
        <v>289.97364516129</v>
      </c>
      <c r="J133" s="11">
        <f t="shared" si="118"/>
        <v>0.137841812187092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0.815486475884711</v>
      </c>
      <c r="O133" s="11">
        <f t="shared" si="134"/>
        <v>0.564140340836037</v>
      </c>
      <c r="P133" s="11">
        <f t="shared" si="121"/>
        <v>0.0777621269086829</v>
      </c>
      <c r="Q133" s="15">
        <f t="shared" si="122"/>
        <v>0.0202181529962576</v>
      </c>
      <c r="R133" s="11">
        <f t="shared" si="123"/>
        <v>0.1355172</v>
      </c>
      <c r="S133" s="16">
        <f t="shared" si="124"/>
        <v>0.149192523135495</v>
      </c>
      <c r="T133" s="3">
        <v>0.01</v>
      </c>
      <c r="U133" s="17">
        <f t="shared" si="125"/>
        <v>0.00149192523135495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0.00894192523135496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30">
        <v>13.3404666666667</v>
      </c>
      <c r="E134" s="12">
        <f t="shared" si="133"/>
        <v>16.8236451612903</v>
      </c>
      <c r="F134" s="9" t="s">
        <v>111</v>
      </c>
      <c r="G134" s="6">
        <v>12</v>
      </c>
      <c r="H134" s="11">
        <f t="shared" si="116"/>
        <v>13.3404666666667</v>
      </c>
      <c r="I134" s="11">
        <f t="shared" si="117"/>
        <v>286.490466666667</v>
      </c>
      <c r="J134" s="11">
        <f t="shared" si="118"/>
        <v>0.0916392741151416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1.00759821392735</v>
      </c>
      <c r="P134" s="11">
        <f t="shared" si="121"/>
        <v>0.0923355689240159</v>
      </c>
      <c r="Q134" s="15">
        <f t="shared" si="122"/>
        <v>0.0240072479202441</v>
      </c>
      <c r="R134" s="11">
        <f t="shared" si="123"/>
        <v>0.1355172</v>
      </c>
      <c r="S134" s="16">
        <f t="shared" si="124"/>
        <v>0.177152774114608</v>
      </c>
      <c r="T134" s="3">
        <v>0.01</v>
      </c>
      <c r="U134" s="17">
        <f t="shared" si="125"/>
        <v>0.00177152774114608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0.00922152774114608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30">
        <v>6.09754838709677</v>
      </c>
      <c r="E135" s="12">
        <f t="shared" si="133"/>
        <v>13.3404666666667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6.16</v>
      </c>
      <c r="E139" s="9"/>
      <c r="F139" s="9"/>
      <c r="G139" s="6">
        <v>1</v>
      </c>
      <c r="H139" s="11">
        <f t="shared" ref="H139:H150" si="135">E140</f>
        <v>6.16</v>
      </c>
      <c r="I139" s="11">
        <f t="shared" ref="I139:I150" si="136">H139+273.15</f>
        <v>279.31</v>
      </c>
      <c r="J139" s="11">
        <f t="shared" ref="J139:J150" si="137">EXP(($C$18*(I139-$C$16))/($C$19*I139*$C$16))</f>
        <v>0.0382499000024059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0.010889746530685</v>
      </c>
      <c r="Q139" s="15">
        <f t="shared" ref="Q139:Q150" si="141">P139*$B$125</f>
        <v>0.00283133409797809</v>
      </c>
      <c r="R139" s="11">
        <f t="shared" ref="R139:R150" si="142">L139*$B$125</f>
        <v>0.074022</v>
      </c>
      <c r="S139" s="16">
        <f t="shared" ref="S139:S150" si="143">Q139/R139</f>
        <v>0.0382499000024059</v>
      </c>
      <c r="T139" s="3">
        <v>0.01</v>
      </c>
      <c r="U139" s="17">
        <f t="shared" ref="U139:U150" si="144">S139*T139</f>
        <v>0.000382499000024059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0.00587249900002406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0.2</v>
      </c>
      <c r="AX139" s="1">
        <f t="shared" ref="AX139:AX150" si="151">AW139*10000*AV139*0.67*AU139*AT139</f>
        <v>58.2490122112906</v>
      </c>
      <c r="AZ139" s="2">
        <f t="shared" ref="AZ139:AZ150" si="152">$E$12</f>
        <v>0.1</v>
      </c>
      <c r="BA139" s="1">
        <f t="shared" ref="BA139:BA150" si="153">AZ139*10000*AV139*0.67*AU139*AT139</f>
        <v>29.1245061056453</v>
      </c>
    </row>
    <row r="140" s="1" customFormat="1" spans="1:53">
      <c r="A140" s="6" t="s">
        <v>110</v>
      </c>
      <c r="B140" s="6">
        <v>1</v>
      </c>
      <c r="C140" s="9">
        <v>1</v>
      </c>
      <c r="D140" s="30">
        <v>6.061</v>
      </c>
      <c r="E140" s="12">
        <f t="shared" ref="E140:E151" si="154">D139</f>
        <v>6.16</v>
      </c>
      <c r="F140" s="9" t="s">
        <v>109</v>
      </c>
      <c r="G140" s="6">
        <v>2</v>
      </c>
      <c r="H140" s="11">
        <f t="shared" si="135"/>
        <v>6.061</v>
      </c>
      <c r="I140" s="11">
        <f t="shared" si="136"/>
        <v>279.211</v>
      </c>
      <c r="J140" s="11">
        <f t="shared" si="137"/>
        <v>0.0377800264553581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0.558510253469315</v>
      </c>
      <c r="P140" s="11">
        <f t="shared" si="140"/>
        <v>0.0211005321516595</v>
      </c>
      <c r="Q140" s="15">
        <f t="shared" si="141"/>
        <v>0.00548613835943147</v>
      </c>
      <c r="R140" s="11">
        <f t="shared" si="142"/>
        <v>0.074022</v>
      </c>
      <c r="S140" s="16">
        <f t="shared" si="143"/>
        <v>0.0741149706767105</v>
      </c>
      <c r="T140" s="3">
        <v>0.01</v>
      </c>
      <c r="U140" s="17">
        <f t="shared" si="144"/>
        <v>0.000741149706767105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0.0062311497067671</v>
      </c>
      <c r="AU140" s="24">
        <f t="shared" si="148"/>
        <v>28.47</v>
      </c>
      <c r="AV140" s="1">
        <f t="shared" si="149"/>
        <v>0.26</v>
      </c>
      <c r="AW140" s="2">
        <f t="shared" si="150"/>
        <v>0.2</v>
      </c>
      <c r="AX140" s="1">
        <f t="shared" si="151"/>
        <v>61.8064499216382</v>
      </c>
      <c r="AZ140" s="2">
        <f t="shared" si="152"/>
        <v>0.1</v>
      </c>
      <c r="BA140" s="1">
        <f t="shared" si="153"/>
        <v>30.9032249608191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30">
        <v>10.4018620689655</v>
      </c>
      <c r="E141" s="12">
        <f t="shared" si="154"/>
        <v>6.061</v>
      </c>
      <c r="F141" s="9" t="s">
        <v>109</v>
      </c>
      <c r="G141" s="6">
        <v>3</v>
      </c>
      <c r="H141" s="11">
        <f t="shared" si="135"/>
        <v>10.4018620689655</v>
      </c>
      <c r="I141" s="11">
        <f t="shared" si="136"/>
        <v>283.551862068965</v>
      </c>
      <c r="J141" s="11">
        <f t="shared" si="137"/>
        <v>0.0644338909921808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0.822109721317656</v>
      </c>
      <c r="P141" s="11">
        <f t="shared" si="140"/>
        <v>0.052971728166994</v>
      </c>
      <c r="Q141" s="15">
        <f t="shared" si="141"/>
        <v>0.0137726493234184</v>
      </c>
      <c r="R141" s="11">
        <f t="shared" si="142"/>
        <v>0.074022</v>
      </c>
      <c r="S141" s="16">
        <f t="shared" si="143"/>
        <v>0.186061567147854</v>
      </c>
      <c r="T141" s="3">
        <v>0.01</v>
      </c>
      <c r="U141" s="17">
        <f t="shared" si="144"/>
        <v>0.00186061567147854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0.00735061567147854</v>
      </c>
      <c r="AU141" s="24">
        <f t="shared" si="148"/>
        <v>28.47</v>
      </c>
      <c r="AV141" s="1">
        <f t="shared" si="149"/>
        <v>0.26</v>
      </c>
      <c r="AW141" s="2">
        <f t="shared" si="150"/>
        <v>0.2</v>
      </c>
      <c r="AX141" s="1">
        <f t="shared" si="151"/>
        <v>72.9103746133807</v>
      </c>
      <c r="AZ141" s="2">
        <f t="shared" si="152"/>
        <v>0.1</v>
      </c>
      <c r="BA141" s="1">
        <f t="shared" si="153"/>
        <v>36.4551873066904</v>
      </c>
    </row>
    <row r="142" s="1" customFormat="1" spans="1:53">
      <c r="A142" s="6"/>
      <c r="B142" s="6"/>
      <c r="C142" s="9">
        <v>3</v>
      </c>
      <c r="D142" s="30">
        <v>13.4765161290323</v>
      </c>
      <c r="E142" s="12">
        <f t="shared" si="154"/>
        <v>10.4018620689655</v>
      </c>
      <c r="F142" s="9" t="s">
        <v>109</v>
      </c>
      <c r="G142" s="6">
        <v>4</v>
      </c>
      <c r="H142" s="11">
        <f t="shared" si="135"/>
        <v>13.4765161290323</v>
      </c>
      <c r="I142" s="11">
        <f t="shared" si="136"/>
        <v>286.626516129032</v>
      </c>
      <c r="J142" s="11">
        <f t="shared" si="137"/>
        <v>0.0931295799647473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1.05383799315066</v>
      </c>
      <c r="P142" s="11">
        <f t="shared" si="140"/>
        <v>0.0981434896530134</v>
      </c>
      <c r="Q142" s="15">
        <f t="shared" si="141"/>
        <v>0.0255173073097835</v>
      </c>
      <c r="R142" s="11">
        <f t="shared" si="142"/>
        <v>0.074022</v>
      </c>
      <c r="S142" s="16">
        <f t="shared" si="143"/>
        <v>0.344725991053788</v>
      </c>
      <c r="T142" s="3">
        <v>0.01</v>
      </c>
      <c r="U142" s="17">
        <f t="shared" si="144"/>
        <v>0.00344725991053788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0.0133972599105379</v>
      </c>
      <c r="AU142" s="24">
        <f t="shared" si="148"/>
        <v>28.47</v>
      </c>
      <c r="AV142" s="1">
        <f t="shared" si="149"/>
        <v>0.26</v>
      </c>
      <c r="AW142" s="2">
        <f t="shared" si="150"/>
        <v>0.2</v>
      </c>
      <c r="AX142" s="1">
        <f t="shared" si="151"/>
        <v>132.88672439511</v>
      </c>
      <c r="AZ142" s="2">
        <f t="shared" si="152"/>
        <v>0.1</v>
      </c>
      <c r="BA142" s="1">
        <f t="shared" si="153"/>
        <v>66.4433621975549</v>
      </c>
    </row>
    <row r="143" s="1" customFormat="1" spans="1:53">
      <c r="A143" s="6"/>
      <c r="B143" s="6"/>
      <c r="C143" s="9">
        <v>4</v>
      </c>
      <c r="D143" s="30">
        <v>16.5124666666667</v>
      </c>
      <c r="E143" s="12">
        <f t="shared" si="154"/>
        <v>13.4765161290323</v>
      </c>
      <c r="F143" s="9" t="s">
        <v>109</v>
      </c>
      <c r="G143" s="6">
        <v>5</v>
      </c>
      <c r="H143" s="11">
        <f t="shared" si="135"/>
        <v>16.5124666666667</v>
      </c>
      <c r="I143" s="11">
        <f t="shared" si="136"/>
        <v>289.662466666667</v>
      </c>
      <c r="J143" s="11">
        <f t="shared" si="137"/>
        <v>0.132958144622071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0.907909778322766</v>
      </c>
      <c r="O143" s="11">
        <f t="shared" si="155"/>
        <v>0.332484725174882</v>
      </c>
      <c r="P143" s="11">
        <f t="shared" si="140"/>
        <v>0.0442065521744315</v>
      </c>
      <c r="Q143" s="15">
        <f t="shared" si="141"/>
        <v>0.0114937035653522</v>
      </c>
      <c r="R143" s="11">
        <f t="shared" si="142"/>
        <v>0.074022</v>
      </c>
      <c r="S143" s="16">
        <f t="shared" si="143"/>
        <v>0.155274155863827</v>
      </c>
      <c r="T143" s="3">
        <v>0.01</v>
      </c>
      <c r="U143" s="17">
        <f t="shared" si="144"/>
        <v>0.00155274155863827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0.0115027415586383</v>
      </c>
      <c r="AU143" s="24">
        <f t="shared" si="148"/>
        <v>28.47</v>
      </c>
      <c r="AV143" s="1">
        <f t="shared" si="149"/>
        <v>0.26</v>
      </c>
      <c r="AW143" s="2">
        <f t="shared" si="150"/>
        <v>0.2</v>
      </c>
      <c r="AX143" s="1">
        <f t="shared" si="151"/>
        <v>114.095095377572</v>
      </c>
      <c r="AZ143" s="2">
        <f t="shared" si="152"/>
        <v>0.1</v>
      </c>
      <c r="BA143" s="1">
        <f t="shared" si="153"/>
        <v>57.047547688786</v>
      </c>
    </row>
    <row r="144" s="1" customFormat="1" spans="1:53">
      <c r="A144" s="6"/>
      <c r="B144" s="6"/>
      <c r="C144" s="9">
        <v>5</v>
      </c>
      <c r="D144" s="30">
        <v>23.2258387096774</v>
      </c>
      <c r="E144" s="12">
        <f t="shared" si="154"/>
        <v>16.5124666666667</v>
      </c>
      <c r="F144" s="9" t="s">
        <v>111</v>
      </c>
      <c r="G144" s="6">
        <v>6</v>
      </c>
      <c r="H144" s="11">
        <f t="shared" si="135"/>
        <v>23.2258387096774</v>
      </c>
      <c r="I144" s="11">
        <f t="shared" si="136"/>
        <v>296.375838709677</v>
      </c>
      <c r="J144" s="11">
        <f t="shared" si="137"/>
        <v>0.28470382560942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0.572978173000451</v>
      </c>
      <c r="P144" s="11">
        <f t="shared" si="140"/>
        <v>0.163129077843924</v>
      </c>
      <c r="Q144" s="15">
        <f t="shared" si="141"/>
        <v>0.0424135602394204</v>
      </c>
      <c r="R144" s="11">
        <f t="shared" si="142"/>
        <v>0.074022</v>
      </c>
      <c r="S144" s="16">
        <f t="shared" si="143"/>
        <v>0.572985872300402</v>
      </c>
      <c r="T144" s="3">
        <v>0.01</v>
      </c>
      <c r="U144" s="17">
        <f t="shared" si="144"/>
        <v>0.00572985872300402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0.015679858723004</v>
      </c>
      <c r="AU144" s="24">
        <f t="shared" si="148"/>
        <v>28.47</v>
      </c>
      <c r="AV144" s="1">
        <f t="shared" si="149"/>
        <v>0.26</v>
      </c>
      <c r="AW144" s="2">
        <f t="shared" si="150"/>
        <v>0.2</v>
      </c>
      <c r="AX144" s="1">
        <f t="shared" si="151"/>
        <v>155.527703320823</v>
      </c>
      <c r="AZ144" s="2">
        <f t="shared" si="152"/>
        <v>0.1</v>
      </c>
      <c r="BA144" s="1">
        <f t="shared" si="153"/>
        <v>77.7638516604117</v>
      </c>
    </row>
    <row r="145" s="1" customFormat="1" spans="1:53">
      <c r="A145" s="6"/>
      <c r="B145" s="6"/>
      <c r="C145" s="9">
        <v>6</v>
      </c>
      <c r="D145" s="30">
        <v>26.3013</v>
      </c>
      <c r="E145" s="12">
        <f t="shared" si="154"/>
        <v>23.2258387096774</v>
      </c>
      <c r="F145" s="9" t="s">
        <v>109</v>
      </c>
      <c r="G145" s="6">
        <v>7</v>
      </c>
      <c r="H145" s="11">
        <f t="shared" si="135"/>
        <v>26.3013</v>
      </c>
      <c r="I145" s="11">
        <f t="shared" si="136"/>
        <v>299.4513</v>
      </c>
      <c r="J145" s="11">
        <f t="shared" si="137"/>
        <v>0.398959025056663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0.694549095156526</v>
      </c>
      <c r="P145" s="11">
        <f t="shared" si="140"/>
        <v>0.277096629857636</v>
      </c>
      <c r="Q145" s="15">
        <f t="shared" si="141"/>
        <v>0.0720451237629852</v>
      </c>
      <c r="R145" s="11">
        <f t="shared" si="142"/>
        <v>0.074022</v>
      </c>
      <c r="S145" s="16">
        <f t="shared" si="143"/>
        <v>0.973293396057729</v>
      </c>
      <c r="T145" s="3">
        <v>0.01</v>
      </c>
      <c r="U145" s="17">
        <f t="shared" si="144"/>
        <v>0.00973293396057729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0.0246329339605773</v>
      </c>
      <c r="AU145" s="24">
        <f t="shared" si="148"/>
        <v>28.47</v>
      </c>
      <c r="AV145" s="1">
        <f t="shared" si="149"/>
        <v>0.26</v>
      </c>
      <c r="AW145" s="2">
        <f t="shared" si="150"/>
        <v>0.2</v>
      </c>
      <c r="AX145" s="1">
        <f t="shared" si="151"/>
        <v>244.3327910424</v>
      </c>
      <c r="AZ145" s="2">
        <f t="shared" si="152"/>
        <v>0.1</v>
      </c>
      <c r="BA145" s="1">
        <f t="shared" si="153"/>
        <v>122.1663955212</v>
      </c>
    </row>
    <row r="146" s="1" customFormat="1" spans="1:53">
      <c r="A146" s="6"/>
      <c r="B146" s="6"/>
      <c r="C146" s="9">
        <v>7</v>
      </c>
      <c r="D146" s="30">
        <v>27.4535483870968</v>
      </c>
      <c r="E146" s="12">
        <f t="shared" si="154"/>
        <v>26.3013</v>
      </c>
      <c r="F146" s="9" t="s">
        <v>109</v>
      </c>
      <c r="G146" s="6">
        <v>8</v>
      </c>
      <c r="H146" s="11">
        <f t="shared" si="135"/>
        <v>27.4535483870968</v>
      </c>
      <c r="I146" s="11">
        <f t="shared" si="136"/>
        <v>300.603548387097</v>
      </c>
      <c r="J146" s="11">
        <f t="shared" si="137"/>
        <v>0.451915024059417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0.702152465298891</v>
      </c>
      <c r="P146" s="11">
        <f t="shared" si="140"/>
        <v>0.317313248248927</v>
      </c>
      <c r="Q146" s="15">
        <f t="shared" si="141"/>
        <v>0.0825014445447211</v>
      </c>
      <c r="R146" s="11">
        <f t="shared" si="142"/>
        <v>0.074022</v>
      </c>
      <c r="S146" s="16">
        <f t="shared" si="143"/>
        <v>1.11455303213533</v>
      </c>
      <c r="T146" s="3">
        <v>0.01</v>
      </c>
      <c r="U146" s="17">
        <f t="shared" si="144"/>
        <v>0.0111455303213533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0.0260455303213533</v>
      </c>
      <c r="AU146" s="24">
        <f t="shared" si="148"/>
        <v>28.47</v>
      </c>
      <c r="AV146" s="1">
        <f t="shared" si="149"/>
        <v>0.26</v>
      </c>
      <c r="AW146" s="2">
        <f t="shared" si="150"/>
        <v>0.2</v>
      </c>
      <c r="AX146" s="1">
        <f t="shared" si="151"/>
        <v>258.344260889926</v>
      </c>
      <c r="AZ146" s="2">
        <f t="shared" si="152"/>
        <v>0.1</v>
      </c>
      <c r="BA146" s="1">
        <f t="shared" si="153"/>
        <v>129.172130444963</v>
      </c>
    </row>
    <row r="147" s="1" customFormat="1" spans="1:53">
      <c r="A147" s="6"/>
      <c r="B147" s="6"/>
      <c r="C147" s="9">
        <v>8</v>
      </c>
      <c r="D147" s="30">
        <v>28.4594516129032</v>
      </c>
      <c r="E147" s="12">
        <f t="shared" si="154"/>
        <v>27.4535483870968</v>
      </c>
      <c r="F147" s="9" t="s">
        <v>109</v>
      </c>
      <c r="G147" s="6">
        <v>9</v>
      </c>
      <c r="H147" s="11">
        <f t="shared" si="135"/>
        <v>28.4594516129032</v>
      </c>
      <c r="I147" s="11">
        <f t="shared" si="136"/>
        <v>301.609451612903</v>
      </c>
      <c r="J147" s="11">
        <f t="shared" si="137"/>
        <v>0.503468582277927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0.669539217049963</v>
      </c>
      <c r="P147" s="11">
        <f t="shared" si="140"/>
        <v>0.337091960387618</v>
      </c>
      <c r="Q147" s="15">
        <f t="shared" si="141"/>
        <v>0.0876439097007807</v>
      </c>
      <c r="R147" s="11">
        <f t="shared" si="142"/>
        <v>0.074022</v>
      </c>
      <c r="S147" s="16">
        <f t="shared" si="143"/>
        <v>1.18402515064144</v>
      </c>
      <c r="T147" s="3">
        <v>0.01</v>
      </c>
      <c r="U147" s="17">
        <f t="shared" si="144"/>
        <v>0.0118402515064144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0.0217902515064144</v>
      </c>
      <c r="AU147" s="24">
        <f t="shared" si="148"/>
        <v>28.47</v>
      </c>
      <c r="AV147" s="1">
        <f t="shared" si="149"/>
        <v>0.26</v>
      </c>
      <c r="AW147" s="2">
        <f t="shared" si="150"/>
        <v>0.2</v>
      </c>
      <c r="AX147" s="1">
        <f t="shared" si="151"/>
        <v>216.136371599046</v>
      </c>
      <c r="AZ147" s="2">
        <f t="shared" si="152"/>
        <v>0.1</v>
      </c>
      <c r="BA147" s="1">
        <f t="shared" si="153"/>
        <v>108.068185799523</v>
      </c>
    </row>
    <row r="148" s="1" customFormat="1" spans="1:53">
      <c r="A148" s="6"/>
      <c r="B148" s="6"/>
      <c r="C148" s="9">
        <v>9</v>
      </c>
      <c r="D148" s="30">
        <v>21.7021666666667</v>
      </c>
      <c r="E148" s="12">
        <f t="shared" si="154"/>
        <v>28.4594516129032</v>
      </c>
      <c r="F148" s="9" t="s">
        <v>109</v>
      </c>
      <c r="G148" s="6">
        <v>10</v>
      </c>
      <c r="H148" s="11">
        <f t="shared" si="135"/>
        <v>21.7021666666667</v>
      </c>
      <c r="I148" s="11">
        <f t="shared" si="136"/>
        <v>294.852166666667</v>
      </c>
      <c r="J148" s="11">
        <f t="shared" si="137"/>
        <v>0.240249927489735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0.617147256662345</v>
      </c>
      <c r="P148" s="11">
        <f t="shared" si="140"/>
        <v>0.148269583663617</v>
      </c>
      <c r="Q148" s="15">
        <f t="shared" si="141"/>
        <v>0.0385500917525405</v>
      </c>
      <c r="R148" s="11">
        <f t="shared" si="142"/>
        <v>0.074022</v>
      </c>
      <c r="S148" s="16">
        <f t="shared" si="143"/>
        <v>0.520792355685344</v>
      </c>
      <c r="T148" s="3">
        <v>0.01</v>
      </c>
      <c r="U148" s="17">
        <f t="shared" si="144"/>
        <v>0.00520792355685344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0.0151579235568534</v>
      </c>
      <c r="AU148" s="24">
        <f t="shared" si="148"/>
        <v>28.47</v>
      </c>
      <c r="AV148" s="1">
        <f t="shared" si="149"/>
        <v>0.26</v>
      </c>
      <c r="AW148" s="2">
        <f t="shared" si="150"/>
        <v>0.2</v>
      </c>
      <c r="AX148" s="1">
        <f t="shared" si="151"/>
        <v>150.350655548404</v>
      </c>
      <c r="AZ148" s="2">
        <f t="shared" si="152"/>
        <v>0.1</v>
      </c>
      <c r="BA148" s="1">
        <f t="shared" si="153"/>
        <v>75.1753277742022</v>
      </c>
    </row>
    <row r="149" s="1" customFormat="1" spans="1:53">
      <c r="A149" s="6"/>
      <c r="B149" s="6"/>
      <c r="C149" s="9">
        <v>10</v>
      </c>
      <c r="D149" s="30">
        <v>16.8236451612903</v>
      </c>
      <c r="E149" s="12">
        <f t="shared" si="154"/>
        <v>21.7021666666667</v>
      </c>
      <c r="F149" s="9" t="s">
        <v>109</v>
      </c>
      <c r="G149" s="6">
        <v>11</v>
      </c>
      <c r="H149" s="11">
        <f t="shared" si="135"/>
        <v>16.8236451612903</v>
      </c>
      <c r="I149" s="11">
        <f t="shared" si="136"/>
        <v>289.97364516129</v>
      </c>
      <c r="J149" s="11">
        <f t="shared" si="137"/>
        <v>0.137841812187092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0.445433789348791</v>
      </c>
      <c r="O149" s="11">
        <f t="shared" si="155"/>
        <v>0.308143883649936</v>
      </c>
      <c r="P149" s="11">
        <f t="shared" si="140"/>
        <v>0.0424751113366756</v>
      </c>
      <c r="Q149" s="15">
        <f t="shared" si="141"/>
        <v>0.0110435289475356</v>
      </c>
      <c r="R149" s="11">
        <f t="shared" si="142"/>
        <v>0.074022</v>
      </c>
      <c r="S149" s="16">
        <f t="shared" si="143"/>
        <v>0.149192523135495</v>
      </c>
      <c r="T149" s="3">
        <v>0.01</v>
      </c>
      <c r="U149" s="17">
        <f t="shared" si="144"/>
        <v>0.00149192523135496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0.00698192523135496</v>
      </c>
      <c r="AU149" s="24">
        <f t="shared" si="148"/>
        <v>28.47</v>
      </c>
      <c r="AV149" s="1">
        <f t="shared" si="149"/>
        <v>0.26</v>
      </c>
      <c r="AW149" s="2">
        <f t="shared" si="150"/>
        <v>0.2</v>
      </c>
      <c r="AX149" s="1">
        <f t="shared" si="151"/>
        <v>69.2533533096978</v>
      </c>
      <c r="AZ149" s="2">
        <f t="shared" si="152"/>
        <v>0.1</v>
      </c>
      <c r="BA149" s="1">
        <f t="shared" si="153"/>
        <v>34.6266766548489</v>
      </c>
    </row>
    <row r="150" s="1" customFormat="1" spans="1:54">
      <c r="A150" s="6"/>
      <c r="B150" s="6"/>
      <c r="C150" s="9">
        <v>11</v>
      </c>
      <c r="D150" s="30">
        <v>13.3404666666667</v>
      </c>
      <c r="E150" s="12">
        <f t="shared" si="154"/>
        <v>16.8236451612903</v>
      </c>
      <c r="F150" s="9" t="s">
        <v>111</v>
      </c>
      <c r="G150" s="6">
        <v>12</v>
      </c>
      <c r="H150" s="11">
        <f t="shared" si="135"/>
        <v>13.3404666666667</v>
      </c>
      <c r="I150" s="11">
        <f t="shared" si="136"/>
        <v>286.490466666667</v>
      </c>
      <c r="J150" s="11">
        <f t="shared" si="137"/>
        <v>0.0916392741151416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0.550368772313261</v>
      </c>
      <c r="P150" s="11">
        <f t="shared" si="140"/>
        <v>0.0504353947904288</v>
      </c>
      <c r="Q150" s="15">
        <f t="shared" si="141"/>
        <v>0.0131132026455115</v>
      </c>
      <c r="R150" s="11">
        <f t="shared" si="142"/>
        <v>0.074022</v>
      </c>
      <c r="S150" s="16">
        <f t="shared" si="143"/>
        <v>0.177152774114608</v>
      </c>
      <c r="T150" s="3">
        <v>0.01</v>
      </c>
      <c r="U150" s="17">
        <f t="shared" si="144"/>
        <v>0.00177152774114608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0.00726152774114608</v>
      </c>
      <c r="AU150" s="24">
        <f t="shared" si="148"/>
        <v>28.47</v>
      </c>
      <c r="AV150" s="1">
        <f t="shared" si="149"/>
        <v>0.26</v>
      </c>
      <c r="AW150" s="2">
        <f t="shared" si="150"/>
        <v>0.2</v>
      </c>
      <c r="AX150" s="1">
        <f t="shared" si="151"/>
        <v>72.0267160649854</v>
      </c>
      <c r="AY150" s="1">
        <f>SUM(AX139:AX150)</f>
        <v>1605.91950829427</v>
      </c>
      <c r="AZ150" s="2">
        <f t="shared" si="152"/>
        <v>0.1</v>
      </c>
      <c r="BA150" s="1">
        <f t="shared" si="153"/>
        <v>36.0133580324927</v>
      </c>
      <c r="BB150" s="1">
        <f>SUM(BA139:BA150)</f>
        <v>802.959754147137</v>
      </c>
    </row>
    <row r="151" s="1" customFormat="1" spans="1:46">
      <c r="A151" s="6"/>
      <c r="B151" s="6"/>
      <c r="C151" s="9">
        <v>12</v>
      </c>
      <c r="D151" s="30">
        <v>6.09754838709677</v>
      </c>
      <c r="E151" s="12">
        <f t="shared" si="154"/>
        <v>13.3404666666667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116.2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31.7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168.1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3512.88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14.5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114468016.445661</v>
      </c>
      <c r="J16" s="7" t="s">
        <v>35</v>
      </c>
      <c r="K16" s="7">
        <f>I16/(10000*1000)</f>
        <v>11.4468016445661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56320510.5479453</v>
      </c>
      <c r="J17" s="7" t="s">
        <v>35</v>
      </c>
      <c r="K17" s="7">
        <f>I17/(10000*1000)</f>
        <v>5.63205105479453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9">
        <v>15.48</v>
      </c>
      <c r="E29" s="9"/>
      <c r="F29" s="9"/>
      <c r="G29" s="6">
        <v>1</v>
      </c>
      <c r="H29" s="11">
        <f t="shared" ref="H29:H40" si="0">E30</f>
        <v>15.48</v>
      </c>
      <c r="I29" s="11">
        <f t="shared" ref="I29:I40" si="1">H29+273.15</f>
        <v>288.63</v>
      </c>
      <c r="J29" s="11">
        <f t="shared" ref="J29:J40" si="2">EXP(($C$18*(I29-$C$16))/($C$19*I29*$C$16))</f>
        <v>0.117894699086226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0.117117576528083</v>
      </c>
      <c r="Q29" s="15">
        <f t="shared" ref="Q29:Q40" si="6">P29*$B$31</f>
        <v>0.0152252849486507</v>
      </c>
      <c r="R29" s="11">
        <f t="shared" ref="R29:R40" si="7">L29*$B$31</f>
        <v>0.129143083333333</v>
      </c>
      <c r="S29" s="16">
        <f t="shared" ref="S29:S40" si="8">Q29/R29</f>
        <v>0.117894699086226</v>
      </c>
      <c r="T29" s="3">
        <v>0.01</v>
      </c>
      <c r="U29" s="17">
        <f t="shared" ref="U29:U40" si="9">S29*T29</f>
        <v>0.00117894699086226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0.0230789469908623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0.5</v>
      </c>
      <c r="AU29" s="1">
        <f t="shared" ref="AU29:AU40" si="17">AT29*10000*AS29*0.67*AR29*AQ29</f>
        <v>998.46293545298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15.5435161290323</v>
      </c>
      <c r="E30" s="12">
        <f t="shared" ref="E30:E41" si="18">D29</f>
        <v>15.48</v>
      </c>
      <c r="F30" s="9" t="s">
        <v>109</v>
      </c>
      <c r="G30" s="6">
        <v>2</v>
      </c>
      <c r="H30" s="11">
        <f t="shared" si="0"/>
        <v>15.5435161290323</v>
      </c>
      <c r="I30" s="11">
        <f t="shared" si="1"/>
        <v>288.693516129032</v>
      </c>
      <c r="J30" s="11">
        <f t="shared" si="2"/>
        <v>0.11877296945491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1.86969909013858</v>
      </c>
      <c r="P30" s="11">
        <f t="shared" si="5"/>
        <v>0.222069712922903</v>
      </c>
      <c r="Q30" s="15">
        <f t="shared" si="6"/>
        <v>0.0288690626799774</v>
      </c>
      <c r="R30" s="11">
        <f t="shared" si="7"/>
        <v>0.129143083333333</v>
      </c>
      <c r="S30" s="16">
        <f t="shared" si="8"/>
        <v>0.223543235416356</v>
      </c>
      <c r="T30" s="3">
        <v>0.01</v>
      </c>
      <c r="U30" s="17">
        <f t="shared" si="9"/>
        <v>0.00223543235416356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0.0241354323541636</v>
      </c>
      <c r="AR30" s="24">
        <f t="shared" si="15"/>
        <v>99.3408333333333</v>
      </c>
      <c r="AS30" s="1">
        <f t="shared" si="16"/>
        <v>0.13</v>
      </c>
      <c r="AT30" s="2">
        <f>$E$4/12</f>
        <v>0.5</v>
      </c>
      <c r="AU30" s="1">
        <f t="shared" si="17"/>
        <v>1044.16959085292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16.5314827586207</v>
      </c>
      <c r="E31" s="12">
        <f t="shared" si="18"/>
        <v>15.5435161290323</v>
      </c>
      <c r="F31" s="9" t="s">
        <v>109</v>
      </c>
      <c r="G31" s="6">
        <v>3</v>
      </c>
      <c r="H31" s="11">
        <f t="shared" si="0"/>
        <v>16.5314827586207</v>
      </c>
      <c r="I31" s="11">
        <f t="shared" si="1"/>
        <v>289.681482758621</v>
      </c>
      <c r="J31" s="11">
        <f t="shared" si="2"/>
        <v>0.133251854305841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2.64103771054901</v>
      </c>
      <c r="P31" s="11">
        <f t="shared" si="5"/>
        <v>0.351923172222308</v>
      </c>
      <c r="Q31" s="15">
        <f t="shared" si="6"/>
        <v>0.0457500123889001</v>
      </c>
      <c r="R31" s="11">
        <f t="shared" si="7"/>
        <v>0.129143083333333</v>
      </c>
      <c r="S31" s="16">
        <f t="shared" si="8"/>
        <v>0.354258325014698</v>
      </c>
      <c r="T31" s="3">
        <v>0.01</v>
      </c>
      <c r="U31" s="17">
        <f t="shared" si="9"/>
        <v>0.00354258325014698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0.031092583250147</v>
      </c>
      <c r="AR31" s="24">
        <f t="shared" si="15"/>
        <v>99.3408333333333</v>
      </c>
      <c r="AS31" s="1">
        <f t="shared" si="16"/>
        <v>0.13</v>
      </c>
      <c r="AT31" s="2">
        <f>$E$4/12</f>
        <v>0.5</v>
      </c>
      <c r="AU31" s="1">
        <f t="shared" si="17"/>
        <v>1345.15634335698</v>
      </c>
    </row>
    <row r="32" s="1" customFormat="1" spans="1:47">
      <c r="A32" s="6"/>
      <c r="B32" s="6"/>
      <c r="C32" s="9">
        <v>3</v>
      </c>
      <c r="D32" s="10">
        <v>19.4485483870968</v>
      </c>
      <c r="E32" s="12">
        <f t="shared" si="18"/>
        <v>16.5314827586207</v>
      </c>
      <c r="F32" s="9" t="s">
        <v>109</v>
      </c>
      <c r="G32" s="6">
        <v>4</v>
      </c>
      <c r="H32" s="11">
        <f t="shared" si="0"/>
        <v>19.4485483870968</v>
      </c>
      <c r="I32" s="11">
        <f t="shared" si="1"/>
        <v>292.598548387097</v>
      </c>
      <c r="J32" s="11">
        <f t="shared" si="2"/>
        <v>0.186296006059972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3.28252287166004</v>
      </c>
      <c r="P32" s="11">
        <f t="shared" si="5"/>
        <v>0.611520900790774</v>
      </c>
      <c r="Q32" s="15">
        <f t="shared" si="6"/>
        <v>0.0794977171028007</v>
      </c>
      <c r="R32" s="11">
        <f t="shared" si="7"/>
        <v>0.129143083333333</v>
      </c>
      <c r="S32" s="16">
        <f t="shared" si="8"/>
        <v>0.615578589660958</v>
      </c>
      <c r="T32" s="3">
        <v>0.01</v>
      </c>
      <c r="U32" s="17">
        <f t="shared" si="9"/>
        <v>0.00615578589660958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0.0337057858966096</v>
      </c>
      <c r="AR32" s="24">
        <f t="shared" si="15"/>
        <v>99.3408333333333</v>
      </c>
      <c r="AS32" s="1">
        <f t="shared" si="16"/>
        <v>0.13</v>
      </c>
      <c r="AT32" s="2">
        <f>$E$4/12</f>
        <v>0.5</v>
      </c>
      <c r="AU32" s="1">
        <f t="shared" si="17"/>
        <v>1458.21115414855</v>
      </c>
    </row>
    <row r="33" s="1" customFormat="1" spans="1:47">
      <c r="A33" s="6"/>
      <c r="B33" s="6"/>
      <c r="C33" s="9">
        <v>4</v>
      </c>
      <c r="D33" s="10">
        <v>20.0018333333333</v>
      </c>
      <c r="E33" s="12">
        <f t="shared" si="18"/>
        <v>19.4485483870968</v>
      </c>
      <c r="F33" s="9" t="s">
        <v>109</v>
      </c>
      <c r="G33" s="6">
        <v>5</v>
      </c>
      <c r="H33" s="11">
        <f t="shared" si="0"/>
        <v>20.0018333333333</v>
      </c>
      <c r="I33" s="11">
        <f t="shared" si="1"/>
        <v>293.151833333333</v>
      </c>
      <c r="J33" s="11">
        <f t="shared" si="2"/>
        <v>0.198371721405193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2.5374518723258</v>
      </c>
      <c r="O33" s="11">
        <f t="shared" si="19"/>
        <v>1.1269584318768</v>
      </c>
      <c r="P33" s="11">
        <f t="shared" si="5"/>
        <v>0.223556684083497</v>
      </c>
      <c r="Q33" s="15">
        <f t="shared" si="6"/>
        <v>0.0290623689308545</v>
      </c>
      <c r="R33" s="11">
        <f t="shared" si="7"/>
        <v>0.129143083333333</v>
      </c>
      <c r="S33" s="16">
        <f t="shared" si="8"/>
        <v>0.225040073232891</v>
      </c>
      <c r="T33" s="3">
        <v>0.01</v>
      </c>
      <c r="U33" s="17">
        <f t="shared" si="9"/>
        <v>0.00225040073232891</v>
      </c>
      <c r="V33" s="16"/>
      <c r="W33" s="3"/>
      <c r="X33" s="17"/>
      <c r="Y33" s="18">
        <v>0.05</v>
      </c>
      <c r="Z33" s="3">
        <v>0.21</v>
      </c>
      <c r="AA33" s="19">
        <f t="shared" si="10"/>
        <v>0.0105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0.0352504007323289</v>
      </c>
      <c r="AR33" s="24">
        <f t="shared" si="15"/>
        <v>99.3408333333333</v>
      </c>
      <c r="AS33" s="1">
        <f t="shared" si="16"/>
        <v>0.13</v>
      </c>
      <c r="AT33" s="2">
        <f>$E$4/12</f>
        <v>0.5</v>
      </c>
      <c r="AU33" s="1">
        <f t="shared" si="17"/>
        <v>1525.03572216836</v>
      </c>
    </row>
    <row r="34" s="1" customFormat="1" spans="1:47">
      <c r="A34" s="6"/>
      <c r="B34" s="6"/>
      <c r="C34" s="9">
        <v>5</v>
      </c>
      <c r="D34" s="10">
        <v>26.8418064516129</v>
      </c>
      <c r="E34" s="12">
        <f t="shared" si="18"/>
        <v>20.0018333333333</v>
      </c>
      <c r="F34" s="9" t="s">
        <v>111</v>
      </c>
      <c r="G34" s="6">
        <v>6</v>
      </c>
      <c r="H34" s="11">
        <f t="shared" si="0"/>
        <v>26.8418064516129</v>
      </c>
      <c r="I34" s="11">
        <f t="shared" si="1"/>
        <v>299.991806451613</v>
      </c>
      <c r="J34" s="11">
        <f t="shared" si="2"/>
        <v>0.423029954645353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1.89681008112663</v>
      </c>
      <c r="P34" s="11">
        <f t="shared" si="5"/>
        <v>0.802407482589848</v>
      </c>
      <c r="Q34" s="15">
        <f t="shared" si="6"/>
        <v>0.10431297273668</v>
      </c>
      <c r="R34" s="11">
        <f t="shared" si="7"/>
        <v>0.129143083333333</v>
      </c>
      <c r="S34" s="16">
        <f t="shared" si="8"/>
        <v>0.807731781247909</v>
      </c>
      <c r="T34" s="3">
        <v>0.01</v>
      </c>
      <c r="U34" s="17">
        <f t="shared" si="9"/>
        <v>0.00807731781247909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0.0410773178124791</v>
      </c>
      <c r="AR34" s="24">
        <f t="shared" si="15"/>
        <v>99.3408333333333</v>
      </c>
      <c r="AS34" s="1">
        <f t="shared" si="16"/>
        <v>0.13</v>
      </c>
      <c r="AT34" s="2">
        <f>$E$4/12</f>
        <v>0.5</v>
      </c>
      <c r="AU34" s="1">
        <f t="shared" si="17"/>
        <v>1777.12524491788</v>
      </c>
    </row>
    <row r="35" s="1" customFormat="1" spans="1:47">
      <c r="A35" s="6"/>
      <c r="B35" s="6"/>
      <c r="C35" s="9">
        <v>6</v>
      </c>
      <c r="D35" s="10">
        <v>28.1582</v>
      </c>
      <c r="E35" s="12">
        <f t="shared" si="18"/>
        <v>26.8418064516129</v>
      </c>
      <c r="F35" s="9" t="s">
        <v>109</v>
      </c>
      <c r="G35" s="6">
        <v>7</v>
      </c>
      <c r="H35" s="11">
        <f t="shared" si="0"/>
        <v>28.1582</v>
      </c>
      <c r="I35" s="11">
        <f t="shared" si="1"/>
        <v>301.3082</v>
      </c>
      <c r="J35" s="11">
        <f t="shared" si="2"/>
        <v>0.487477727646092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2.08781093187012</v>
      </c>
      <c r="P35" s="11">
        <f t="shared" si="5"/>
        <v>1.01776132882272</v>
      </c>
      <c r="Q35" s="15">
        <f t="shared" si="6"/>
        <v>0.132308972746953</v>
      </c>
      <c r="R35" s="11">
        <f t="shared" si="7"/>
        <v>0.129143083333333</v>
      </c>
      <c r="S35" s="16">
        <f t="shared" si="8"/>
        <v>1.02451458747851</v>
      </c>
      <c r="T35" s="3">
        <v>0.01</v>
      </c>
      <c r="U35" s="17">
        <f t="shared" si="9"/>
        <v>0.0102451458747851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0.0432451458747851</v>
      </c>
      <c r="AR35" s="24">
        <f t="shared" si="15"/>
        <v>99.3408333333333</v>
      </c>
      <c r="AS35" s="1">
        <f t="shared" si="16"/>
        <v>0.13</v>
      </c>
      <c r="AT35" s="2">
        <f>$E$4/12</f>
        <v>0.5</v>
      </c>
      <c r="AU35" s="1">
        <f t="shared" si="17"/>
        <v>1870.91184495229</v>
      </c>
    </row>
    <row r="36" s="1" customFormat="1" spans="1:47">
      <c r="A36" s="6"/>
      <c r="B36" s="6"/>
      <c r="C36" s="9">
        <v>7</v>
      </c>
      <c r="D36" s="10">
        <v>29.4877096774194</v>
      </c>
      <c r="E36" s="12">
        <f t="shared" si="18"/>
        <v>28.1582</v>
      </c>
      <c r="F36" s="9" t="s">
        <v>109</v>
      </c>
      <c r="G36" s="6">
        <v>8</v>
      </c>
      <c r="H36" s="11">
        <f t="shared" si="0"/>
        <v>29.4877096774194</v>
      </c>
      <c r="I36" s="11">
        <f t="shared" si="1"/>
        <v>302.637709677419</v>
      </c>
      <c r="J36" s="11">
        <f t="shared" si="2"/>
        <v>0.561834309535409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2.06345793638074</v>
      </c>
      <c r="P36" s="11">
        <f t="shared" si="5"/>
        <v>1.15932146494183</v>
      </c>
      <c r="Q36" s="15">
        <f t="shared" si="6"/>
        <v>0.150711790442438</v>
      </c>
      <c r="R36" s="11">
        <f t="shared" si="7"/>
        <v>0.129143083333333</v>
      </c>
      <c r="S36" s="16">
        <f t="shared" si="8"/>
        <v>1.16701403243899</v>
      </c>
      <c r="T36" s="3">
        <v>0.01</v>
      </c>
      <c r="U36" s="17">
        <f t="shared" si="9"/>
        <v>0.0116701403243899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0.0446701403243899</v>
      </c>
      <c r="AR36" s="24">
        <f t="shared" si="15"/>
        <v>99.3408333333333</v>
      </c>
      <c r="AS36" s="1">
        <f t="shared" si="16"/>
        <v>0.13</v>
      </c>
      <c r="AT36" s="2">
        <f>$E$4/12</f>
        <v>0.5</v>
      </c>
      <c r="AU36" s="1">
        <f t="shared" si="17"/>
        <v>1932.56128423217</v>
      </c>
    </row>
    <row r="37" s="1" customFormat="1" spans="1:47">
      <c r="A37" s="6"/>
      <c r="B37" s="6"/>
      <c r="C37" s="9">
        <v>8</v>
      </c>
      <c r="D37" s="10">
        <v>27.8054193548387</v>
      </c>
      <c r="E37" s="12">
        <f t="shared" si="18"/>
        <v>29.4877096774194</v>
      </c>
      <c r="F37" s="9" t="s">
        <v>109</v>
      </c>
      <c r="G37" s="6">
        <v>9</v>
      </c>
      <c r="H37" s="11">
        <f t="shared" si="0"/>
        <v>27.8054193548387</v>
      </c>
      <c r="I37" s="11">
        <f t="shared" si="1"/>
        <v>300.955419354839</v>
      </c>
      <c r="J37" s="11">
        <f t="shared" si="2"/>
        <v>0.469357541722291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1.89754480477224</v>
      </c>
      <c r="P37" s="11">
        <f t="shared" si="5"/>
        <v>0.890626964875802</v>
      </c>
      <c r="Q37" s="15">
        <f t="shared" si="6"/>
        <v>0.115781505433854</v>
      </c>
      <c r="R37" s="11">
        <f t="shared" si="7"/>
        <v>0.129143083333333</v>
      </c>
      <c r="S37" s="16">
        <f t="shared" si="8"/>
        <v>0.896536635531684</v>
      </c>
      <c r="T37" s="3">
        <v>0.01</v>
      </c>
      <c r="U37" s="17">
        <f t="shared" si="9"/>
        <v>0.00896536635531684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0.0419653663553168</v>
      </c>
      <c r="AR37" s="24">
        <f t="shared" si="15"/>
        <v>99.3408333333333</v>
      </c>
      <c r="AS37" s="1">
        <f t="shared" si="16"/>
        <v>0.13</v>
      </c>
      <c r="AT37" s="2">
        <f>$E$4/12</f>
        <v>0.5</v>
      </c>
      <c r="AU37" s="1">
        <f t="shared" si="17"/>
        <v>1815.54482945341</v>
      </c>
    </row>
    <row r="38" s="1" customFormat="1" spans="1:47">
      <c r="A38" s="6"/>
      <c r="B38" s="6"/>
      <c r="C38" s="9">
        <v>9</v>
      </c>
      <c r="D38" s="10">
        <v>26.5804</v>
      </c>
      <c r="E38" s="12">
        <f t="shared" si="18"/>
        <v>27.8054193548387</v>
      </c>
      <c r="F38" s="9" t="s">
        <v>109</v>
      </c>
      <c r="G38" s="6">
        <v>10</v>
      </c>
      <c r="H38" s="11">
        <f t="shared" si="0"/>
        <v>26.5804</v>
      </c>
      <c r="I38" s="11">
        <f t="shared" si="1"/>
        <v>299.7304</v>
      </c>
      <c r="J38" s="11">
        <f t="shared" si="2"/>
        <v>0.411223194485315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2.00032617322977</v>
      </c>
      <c r="P38" s="11">
        <f t="shared" si="5"/>
        <v>0.822580518968131</v>
      </c>
      <c r="Q38" s="15">
        <f t="shared" si="6"/>
        <v>0.106935467465857</v>
      </c>
      <c r="R38" s="11">
        <f t="shared" si="7"/>
        <v>0.129143083333333</v>
      </c>
      <c r="S38" s="16">
        <f t="shared" si="8"/>
        <v>0.828038673893548</v>
      </c>
      <c r="T38" s="3">
        <v>0.01</v>
      </c>
      <c r="U38" s="17">
        <f t="shared" si="9"/>
        <v>0.00828038673893548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0.0377303867389355</v>
      </c>
      <c r="AR38" s="24">
        <f t="shared" si="15"/>
        <v>99.3408333333333</v>
      </c>
      <c r="AS38" s="1">
        <f t="shared" si="16"/>
        <v>0.13</v>
      </c>
      <c r="AT38" s="2">
        <f>$E$4/12</f>
        <v>0.5</v>
      </c>
      <c r="AU38" s="1">
        <f t="shared" si="17"/>
        <v>1632.32719040645</v>
      </c>
    </row>
    <row r="39" s="1" customFormat="1" spans="1:47">
      <c r="A39" s="6"/>
      <c r="B39" s="6"/>
      <c r="C39" s="9">
        <v>10</v>
      </c>
      <c r="D39" s="10">
        <v>23.1901935483871</v>
      </c>
      <c r="E39" s="12">
        <f t="shared" si="18"/>
        <v>26.5804</v>
      </c>
      <c r="F39" s="9" t="s">
        <v>109</v>
      </c>
      <c r="G39" s="6">
        <v>11</v>
      </c>
      <c r="H39" s="11">
        <f t="shared" si="0"/>
        <v>23.1901935483871</v>
      </c>
      <c r="I39" s="11">
        <f t="shared" si="1"/>
        <v>296.340193548387</v>
      </c>
      <c r="J39" s="11">
        <f t="shared" si="2"/>
        <v>0.283580984048742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1.11885837154856</v>
      </c>
      <c r="O39" s="11">
        <f t="shared" si="19"/>
        <v>1.05229561604641</v>
      </c>
      <c r="P39" s="11">
        <f t="shared" si="5"/>
        <v>0.29841102630862</v>
      </c>
      <c r="Q39" s="15">
        <f t="shared" si="6"/>
        <v>0.0387934334201205</v>
      </c>
      <c r="R39" s="11">
        <f t="shared" si="7"/>
        <v>0.129143083333333</v>
      </c>
      <c r="S39" s="16">
        <f t="shared" si="8"/>
        <v>0.300391104338049</v>
      </c>
      <c r="T39" s="3">
        <v>0.01</v>
      </c>
      <c r="U39" s="17">
        <f t="shared" si="9"/>
        <v>0.00300391104338049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0.0324539110433805</v>
      </c>
      <c r="AR39" s="24">
        <f t="shared" si="15"/>
        <v>99.3408333333333</v>
      </c>
      <c r="AS39" s="1">
        <f t="shared" si="16"/>
        <v>0.13</v>
      </c>
      <c r="AT39" s="2">
        <f>$E$4/12</f>
        <v>0.5</v>
      </c>
      <c r="AU39" s="1">
        <f t="shared" si="17"/>
        <v>1404.05137635324</v>
      </c>
    </row>
    <row r="40" s="1" customFormat="1" spans="1:48">
      <c r="A40" s="6"/>
      <c r="B40" s="6"/>
      <c r="C40" s="9">
        <v>11</v>
      </c>
      <c r="D40" s="10">
        <v>20.917</v>
      </c>
      <c r="E40" s="12">
        <f t="shared" si="18"/>
        <v>23.1901935483871</v>
      </c>
      <c r="F40" s="9" t="s">
        <v>111</v>
      </c>
      <c r="G40" s="6">
        <v>12</v>
      </c>
      <c r="H40" s="11">
        <f t="shared" si="0"/>
        <v>20.917</v>
      </c>
      <c r="I40" s="11">
        <f t="shared" si="1"/>
        <v>294.067</v>
      </c>
      <c r="J40" s="11">
        <f t="shared" si="2"/>
        <v>0.219973810216396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1.74729292307113</v>
      </c>
      <c r="P40" s="11">
        <f t="shared" si="5"/>
        <v>0.384358681852099</v>
      </c>
      <c r="Q40" s="15">
        <f t="shared" si="6"/>
        <v>0.0499666286407729</v>
      </c>
      <c r="R40" s="11">
        <f t="shared" si="7"/>
        <v>0.129143083333333</v>
      </c>
      <c r="S40" s="16">
        <f t="shared" si="8"/>
        <v>0.386909057388721</v>
      </c>
      <c r="T40" s="3">
        <v>0.01</v>
      </c>
      <c r="U40" s="17">
        <f t="shared" si="9"/>
        <v>0.00386909057388721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0.0276690905738872</v>
      </c>
      <c r="AR40" s="24">
        <f t="shared" si="15"/>
        <v>99.3408333333333</v>
      </c>
      <c r="AS40" s="1">
        <f t="shared" si="16"/>
        <v>0.13</v>
      </c>
      <c r="AT40" s="2">
        <f>$E$4/12</f>
        <v>0.5</v>
      </c>
      <c r="AU40" s="1">
        <f t="shared" si="17"/>
        <v>1197.04600936326</v>
      </c>
      <c r="AV40" s="1">
        <f>SUM(AU29:AU40)</f>
        <v>18000.6035256585</v>
      </c>
    </row>
    <row r="41" s="1" customFormat="1" spans="1:46">
      <c r="A41" s="6"/>
      <c r="B41" s="6"/>
      <c r="C41" s="9">
        <v>12</v>
      </c>
      <c r="D41" s="10">
        <v>14.2702903225806</v>
      </c>
      <c r="E41" s="12">
        <f t="shared" si="18"/>
        <v>20.917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9">
        <v>15.48</v>
      </c>
      <c r="E44" s="9"/>
      <c r="F44" s="9"/>
      <c r="G44" s="6">
        <v>1</v>
      </c>
      <c r="H44" s="11">
        <f t="shared" ref="H44:H55" si="20">E45</f>
        <v>15.48</v>
      </c>
      <c r="I44" s="11">
        <f t="shared" ref="I44:I55" si="21">H44+273.15</f>
        <v>288.63</v>
      </c>
      <c r="J44" s="11">
        <f t="shared" ref="J44:J55" si="22">EXP(($C$18*(I44-$C$16))/($C$19*I44*$C$16))</f>
        <v>0.117894699086226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0.114636089603483</v>
      </c>
      <c r="Q44" s="15">
        <f t="shared" ref="Q44:Q55" si="26">P44*$B$46</f>
        <v>0.0149026916484528</v>
      </c>
      <c r="R44" s="11">
        <f t="shared" ref="R44:R55" si="27">L44*$B$46</f>
        <v>0.1264068</v>
      </c>
      <c r="S44" s="16">
        <f t="shared" ref="S44:S55" si="28">Q44/R44</f>
        <v>0.117894699086226</v>
      </c>
      <c r="T44" s="3">
        <v>0.01</v>
      </c>
      <c r="U44" s="17">
        <f t="shared" ref="U44:U55" si="29">S44*T44</f>
        <v>0.00117894699086226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0.0202789469908623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9.68333333333333</v>
      </c>
      <c r="AU44" s="1">
        <f t="shared" ref="AU44:AU55" si="37">AT44*10000*AS44*0.67*AR44*AQ44</f>
        <v>16630.8911827922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15.5435161290323</v>
      </c>
      <c r="E45" s="12">
        <f t="shared" ref="E45:E56" si="38">D44</f>
        <v>15.48</v>
      </c>
      <c r="F45" s="9" t="s">
        <v>109</v>
      </c>
      <c r="G45" s="6">
        <v>2</v>
      </c>
      <c r="H45" s="11">
        <f t="shared" si="20"/>
        <v>15.5435161290323</v>
      </c>
      <c r="I45" s="11">
        <f t="shared" si="21"/>
        <v>288.693516129032</v>
      </c>
      <c r="J45" s="11">
        <f t="shared" si="22"/>
        <v>0.11877296945491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1.83008391039652</v>
      </c>
      <c r="P45" s="11">
        <f t="shared" si="25"/>
        <v>0.217364500389448</v>
      </c>
      <c r="Q45" s="15">
        <f t="shared" si="26"/>
        <v>0.0282573850506282</v>
      </c>
      <c r="R45" s="11">
        <f t="shared" si="27"/>
        <v>0.1264068</v>
      </c>
      <c r="S45" s="16">
        <f t="shared" si="28"/>
        <v>0.223543235416356</v>
      </c>
      <c r="T45" s="3">
        <v>0.01</v>
      </c>
      <c r="U45" s="17">
        <f t="shared" si="29"/>
        <v>0.00223543235416356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0.0213354323541636</v>
      </c>
      <c r="AR45" s="24">
        <f t="shared" si="35"/>
        <v>97.236</v>
      </c>
      <c r="AS45" s="1">
        <f t="shared" si="36"/>
        <v>0.13</v>
      </c>
      <c r="AT45" s="2">
        <f>$E$3/12</f>
        <v>9.68333333333333</v>
      </c>
      <c r="AU45" s="1">
        <f t="shared" si="37"/>
        <v>17497.321432903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16.5314827586207</v>
      </c>
      <c r="E46" s="12">
        <f t="shared" si="38"/>
        <v>15.5435161290323</v>
      </c>
      <c r="F46" s="9" t="s">
        <v>109</v>
      </c>
      <c r="G46" s="6">
        <v>3</v>
      </c>
      <c r="H46" s="11">
        <f t="shared" si="20"/>
        <v>16.5314827586207</v>
      </c>
      <c r="I46" s="11">
        <f t="shared" si="21"/>
        <v>289.681482758621</v>
      </c>
      <c r="J46" s="11">
        <f t="shared" si="22"/>
        <v>0.133251854305841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2.58507941000707</v>
      </c>
      <c r="P46" s="11">
        <f t="shared" si="25"/>
        <v>0.344466624911291</v>
      </c>
      <c r="Q46" s="15">
        <f t="shared" si="26"/>
        <v>0.0447806612384678</v>
      </c>
      <c r="R46" s="11">
        <f t="shared" si="27"/>
        <v>0.1264068</v>
      </c>
      <c r="S46" s="16">
        <f t="shared" si="28"/>
        <v>0.354258325014697</v>
      </c>
      <c r="T46" s="3">
        <v>0.01</v>
      </c>
      <c r="U46" s="17">
        <f t="shared" si="29"/>
        <v>0.00354258325014697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0.029842583250147</v>
      </c>
      <c r="AR46" s="24">
        <f t="shared" si="35"/>
        <v>97.236</v>
      </c>
      <c r="AS46" s="1">
        <f t="shared" si="36"/>
        <v>0.13</v>
      </c>
      <c r="AT46" s="2">
        <f>$E$3/12</f>
        <v>9.68333333333333</v>
      </c>
      <c r="AU46" s="1">
        <f t="shared" si="37"/>
        <v>24474.0890574964</v>
      </c>
    </row>
    <row r="47" s="1" customFormat="1" spans="1:47">
      <c r="A47" s="6"/>
      <c r="B47" s="6"/>
      <c r="C47" s="9">
        <v>3</v>
      </c>
      <c r="D47" s="10">
        <v>19.4485483870968</v>
      </c>
      <c r="E47" s="12">
        <f t="shared" si="38"/>
        <v>16.5314827586207</v>
      </c>
      <c r="F47" s="9" t="s">
        <v>109</v>
      </c>
      <c r="G47" s="6">
        <v>4</v>
      </c>
      <c r="H47" s="11">
        <f t="shared" si="20"/>
        <v>19.4485483870968</v>
      </c>
      <c r="I47" s="11">
        <f t="shared" si="21"/>
        <v>292.598548387097</v>
      </c>
      <c r="J47" s="11">
        <f t="shared" si="22"/>
        <v>0.186296006059972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3.21297278509578</v>
      </c>
      <c r="P47" s="11">
        <f t="shared" si="25"/>
        <v>0.598563997442728</v>
      </c>
      <c r="Q47" s="15">
        <f t="shared" si="26"/>
        <v>0.0778133196675546</v>
      </c>
      <c r="R47" s="11">
        <f t="shared" si="27"/>
        <v>0.1264068</v>
      </c>
      <c r="S47" s="16">
        <f t="shared" si="28"/>
        <v>0.615578589660956</v>
      </c>
      <c r="T47" s="3">
        <v>0.01</v>
      </c>
      <c r="U47" s="17">
        <f t="shared" si="29"/>
        <v>0.00615578589660956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0.0324557858966096</v>
      </c>
      <c r="AR47" s="24">
        <f t="shared" si="35"/>
        <v>97.236</v>
      </c>
      <c r="AS47" s="1">
        <f t="shared" si="36"/>
        <v>0.13</v>
      </c>
      <c r="AT47" s="2">
        <f>$E$3/12</f>
        <v>9.68333333333333</v>
      </c>
      <c r="AU47" s="1">
        <f t="shared" si="37"/>
        <v>26617.1928819448</v>
      </c>
    </row>
    <row r="48" s="1" customFormat="1" spans="1:47">
      <c r="A48" s="6"/>
      <c r="B48" s="6"/>
      <c r="C48" s="9">
        <v>4</v>
      </c>
      <c r="D48" s="10">
        <v>20.0018333333333</v>
      </c>
      <c r="E48" s="12">
        <f t="shared" si="38"/>
        <v>19.4485483870968</v>
      </c>
      <c r="F48" s="9" t="s">
        <v>109</v>
      </c>
      <c r="G48" s="6">
        <v>5</v>
      </c>
      <c r="H48" s="11">
        <f t="shared" si="20"/>
        <v>20.0018333333333</v>
      </c>
      <c r="I48" s="11">
        <f t="shared" si="21"/>
        <v>293.151833333333</v>
      </c>
      <c r="J48" s="11">
        <f t="shared" si="22"/>
        <v>0.198371721405193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2.4836883482704</v>
      </c>
      <c r="O48" s="11">
        <f t="shared" si="39"/>
        <v>1.10308043938265</v>
      </c>
      <c r="P48" s="11">
        <f t="shared" si="25"/>
        <v>0.218819965608733</v>
      </c>
      <c r="Q48" s="15">
        <f t="shared" si="26"/>
        <v>0.0284465955291353</v>
      </c>
      <c r="R48" s="11">
        <f t="shared" si="27"/>
        <v>0.1264068</v>
      </c>
      <c r="S48" s="16">
        <f t="shared" si="28"/>
        <v>0.22504007323289</v>
      </c>
      <c r="T48" s="3">
        <v>0.01</v>
      </c>
      <c r="U48" s="17">
        <f t="shared" si="29"/>
        <v>0.0022504007323289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0.0346004007323289</v>
      </c>
      <c r="AR48" s="24">
        <f t="shared" si="35"/>
        <v>97.236</v>
      </c>
      <c r="AS48" s="1">
        <f t="shared" si="36"/>
        <v>0.13</v>
      </c>
      <c r="AT48" s="2">
        <f>$E$3/12</f>
        <v>9.68333333333333</v>
      </c>
      <c r="AU48" s="1">
        <f t="shared" si="37"/>
        <v>28376.0049138478</v>
      </c>
    </row>
    <row r="49" s="1" customFormat="1" spans="1:47">
      <c r="A49" s="6"/>
      <c r="B49" s="6"/>
      <c r="C49" s="9">
        <v>5</v>
      </c>
      <c r="D49" s="10">
        <v>26.8418064516129</v>
      </c>
      <c r="E49" s="12">
        <f t="shared" si="38"/>
        <v>20.0018333333333</v>
      </c>
      <c r="F49" s="9" t="s">
        <v>111</v>
      </c>
      <c r="G49" s="6">
        <v>6</v>
      </c>
      <c r="H49" s="11">
        <f t="shared" si="20"/>
        <v>26.8418064516129</v>
      </c>
      <c r="I49" s="11">
        <f t="shared" si="21"/>
        <v>299.991806451613</v>
      </c>
      <c r="J49" s="11">
        <f t="shared" si="22"/>
        <v>0.423029954645353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1.85662047377392</v>
      </c>
      <c r="P49" s="11">
        <f t="shared" si="25"/>
        <v>0.785406074814215</v>
      </c>
      <c r="Q49" s="15">
        <f t="shared" si="26"/>
        <v>0.102102789725848</v>
      </c>
      <c r="R49" s="11">
        <f t="shared" si="27"/>
        <v>0.1264068</v>
      </c>
      <c r="S49" s="16">
        <f t="shared" si="28"/>
        <v>0.807731781247907</v>
      </c>
      <c r="T49" s="3">
        <v>0.01</v>
      </c>
      <c r="U49" s="17">
        <f t="shared" si="29"/>
        <v>0.00807731781247907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0.0404273178124791</v>
      </c>
      <c r="AR49" s="24">
        <f t="shared" si="35"/>
        <v>97.236</v>
      </c>
      <c r="AS49" s="1">
        <f t="shared" si="36"/>
        <v>0.13</v>
      </c>
      <c r="AT49" s="2">
        <f>$E$3/12</f>
        <v>9.68333333333333</v>
      </c>
      <c r="AU49" s="1">
        <f t="shared" si="37"/>
        <v>33154.6960330068</v>
      </c>
    </row>
    <row r="50" s="1" customFormat="1" spans="1:47">
      <c r="A50" s="6"/>
      <c r="B50" s="6"/>
      <c r="C50" s="9">
        <v>6</v>
      </c>
      <c r="D50" s="10">
        <v>28.1582</v>
      </c>
      <c r="E50" s="12">
        <f t="shared" si="38"/>
        <v>26.8418064516129</v>
      </c>
      <c r="F50" s="9" t="s">
        <v>109</v>
      </c>
      <c r="G50" s="6">
        <v>7</v>
      </c>
      <c r="H50" s="11">
        <f t="shared" si="20"/>
        <v>28.1582</v>
      </c>
      <c r="I50" s="11">
        <f t="shared" si="21"/>
        <v>301.3082</v>
      </c>
      <c r="J50" s="11">
        <f t="shared" si="22"/>
        <v>0.487477727646092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2.0435743989597</v>
      </c>
      <c r="P50" s="11">
        <f t="shared" si="25"/>
        <v>0.996197004280606</v>
      </c>
      <c r="Q50" s="15">
        <f t="shared" si="26"/>
        <v>0.129505610556479</v>
      </c>
      <c r="R50" s="11">
        <f t="shared" si="27"/>
        <v>0.1264068</v>
      </c>
      <c r="S50" s="16">
        <f t="shared" si="28"/>
        <v>1.02451458747851</v>
      </c>
      <c r="T50" s="3">
        <v>0.01</v>
      </c>
      <c r="U50" s="17">
        <f t="shared" si="29"/>
        <v>0.0102451458747851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0.0425951458747851</v>
      </c>
      <c r="AR50" s="24">
        <f t="shared" si="35"/>
        <v>97.236</v>
      </c>
      <c r="AS50" s="1">
        <f t="shared" si="36"/>
        <v>0.13</v>
      </c>
      <c r="AT50" s="2">
        <f>$E$3/12</f>
        <v>9.68333333333333</v>
      </c>
      <c r="AU50" s="1">
        <f t="shared" si="37"/>
        <v>34932.5453771301</v>
      </c>
    </row>
    <row r="51" s="1" customFormat="1" spans="1:47">
      <c r="A51" s="6"/>
      <c r="B51" s="6"/>
      <c r="C51" s="9">
        <v>7</v>
      </c>
      <c r="D51" s="10">
        <v>29.4877096774194</v>
      </c>
      <c r="E51" s="12">
        <f t="shared" si="38"/>
        <v>28.1582</v>
      </c>
      <c r="F51" s="9" t="s">
        <v>109</v>
      </c>
      <c r="G51" s="6">
        <v>8</v>
      </c>
      <c r="H51" s="11">
        <f t="shared" si="20"/>
        <v>29.4877096774194</v>
      </c>
      <c r="I51" s="11">
        <f t="shared" si="21"/>
        <v>302.637709677419</v>
      </c>
      <c r="J51" s="11">
        <f t="shared" si="22"/>
        <v>0.561834309535409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2.0197373946791</v>
      </c>
      <c r="P51" s="11">
        <f t="shared" si="25"/>
        <v>1.13475776458238</v>
      </c>
      <c r="Q51" s="15">
        <f t="shared" si="26"/>
        <v>0.147518509395709</v>
      </c>
      <c r="R51" s="11">
        <f t="shared" si="27"/>
        <v>0.1264068</v>
      </c>
      <c r="S51" s="16">
        <f t="shared" si="28"/>
        <v>1.16701403243899</v>
      </c>
      <c r="T51" s="3">
        <v>0.01</v>
      </c>
      <c r="U51" s="17">
        <f t="shared" si="29"/>
        <v>0.0116701403243899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0.0440201403243899</v>
      </c>
      <c r="AR51" s="24">
        <f t="shared" si="35"/>
        <v>97.236</v>
      </c>
      <c r="AS51" s="1">
        <f t="shared" si="36"/>
        <v>0.13</v>
      </c>
      <c r="AT51" s="2">
        <f>$E$3/12</f>
        <v>9.68333333333333</v>
      </c>
      <c r="AU51" s="1">
        <f t="shared" si="37"/>
        <v>36101.1922323213</v>
      </c>
    </row>
    <row r="52" s="1" customFormat="1" spans="1:47">
      <c r="A52" s="6"/>
      <c r="B52" s="6"/>
      <c r="C52" s="9">
        <v>8</v>
      </c>
      <c r="D52" s="10">
        <v>27.8054193548387</v>
      </c>
      <c r="E52" s="12">
        <f t="shared" si="38"/>
        <v>29.4877096774194</v>
      </c>
      <c r="F52" s="9" t="s">
        <v>109</v>
      </c>
      <c r="G52" s="6">
        <v>9</v>
      </c>
      <c r="H52" s="11">
        <f t="shared" si="20"/>
        <v>27.8054193548387</v>
      </c>
      <c r="I52" s="11">
        <f t="shared" si="21"/>
        <v>300.955419354839</v>
      </c>
      <c r="J52" s="11">
        <f t="shared" si="22"/>
        <v>0.469357541722291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1.85733963009672</v>
      </c>
      <c r="P52" s="11">
        <f t="shared" si="25"/>
        <v>0.871756362925586</v>
      </c>
      <c r="Q52" s="15">
        <f t="shared" si="26"/>
        <v>0.113328327180326</v>
      </c>
      <c r="R52" s="11">
        <f t="shared" si="27"/>
        <v>0.1264068</v>
      </c>
      <c r="S52" s="16">
        <f t="shared" si="28"/>
        <v>0.896536635531682</v>
      </c>
      <c r="T52" s="3">
        <v>0.01</v>
      </c>
      <c r="U52" s="17">
        <f t="shared" si="29"/>
        <v>0.00896536635531682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0.0413153663553168</v>
      </c>
      <c r="AR52" s="24">
        <f t="shared" si="35"/>
        <v>97.236</v>
      </c>
      <c r="AS52" s="1">
        <f t="shared" si="36"/>
        <v>0.13</v>
      </c>
      <c r="AT52" s="2">
        <f>$E$3/12</f>
        <v>9.68333333333333</v>
      </c>
      <c r="AU52" s="1">
        <f t="shared" si="37"/>
        <v>33882.9901938243</v>
      </c>
    </row>
    <row r="53" s="1" customFormat="1" spans="1:47">
      <c r="A53" s="6"/>
      <c r="B53" s="6"/>
      <c r="C53" s="9">
        <v>9</v>
      </c>
      <c r="D53" s="10">
        <v>26.5804</v>
      </c>
      <c r="E53" s="12">
        <f t="shared" si="38"/>
        <v>27.8054193548387</v>
      </c>
      <c r="F53" s="9" t="s">
        <v>109</v>
      </c>
      <c r="G53" s="6">
        <v>10</v>
      </c>
      <c r="H53" s="11">
        <f t="shared" si="20"/>
        <v>26.5804</v>
      </c>
      <c r="I53" s="11">
        <f t="shared" si="21"/>
        <v>299.7304</v>
      </c>
      <c r="J53" s="11">
        <f t="shared" si="22"/>
        <v>0.411223194485315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1.95794326717114</v>
      </c>
      <c r="P53" s="11">
        <f t="shared" si="25"/>
        <v>0.805151684947128</v>
      </c>
      <c r="Q53" s="15">
        <f t="shared" si="26"/>
        <v>0.104669719043127</v>
      </c>
      <c r="R53" s="11">
        <f t="shared" si="27"/>
        <v>0.1264068</v>
      </c>
      <c r="S53" s="16">
        <f t="shared" si="28"/>
        <v>0.828038673893546</v>
      </c>
      <c r="T53" s="3">
        <v>0.01</v>
      </c>
      <c r="U53" s="17">
        <f t="shared" si="29"/>
        <v>0.00828038673893546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0.0363303867389355</v>
      </c>
      <c r="AR53" s="24">
        <f t="shared" si="35"/>
        <v>97.236</v>
      </c>
      <c r="AS53" s="1">
        <f t="shared" si="36"/>
        <v>0.13</v>
      </c>
      <c r="AT53" s="2">
        <f>$E$3/12</f>
        <v>9.68333333333333</v>
      </c>
      <c r="AU53" s="1">
        <f t="shared" si="37"/>
        <v>29794.7772513163</v>
      </c>
    </row>
    <row r="54" s="1" customFormat="1" spans="1:47">
      <c r="A54" s="6"/>
      <c r="B54" s="6"/>
      <c r="C54" s="9">
        <v>10</v>
      </c>
      <c r="D54" s="10">
        <v>23.1901935483871</v>
      </c>
      <c r="E54" s="12">
        <f t="shared" si="38"/>
        <v>26.5804</v>
      </c>
      <c r="F54" s="9" t="s">
        <v>109</v>
      </c>
      <c r="G54" s="6">
        <v>11</v>
      </c>
      <c r="H54" s="11">
        <f t="shared" si="20"/>
        <v>23.1901935483871</v>
      </c>
      <c r="I54" s="11">
        <f t="shared" si="21"/>
        <v>296.340193548387</v>
      </c>
      <c r="J54" s="11">
        <f t="shared" si="22"/>
        <v>0.283580984048742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1.09515200311281</v>
      </c>
      <c r="O54" s="11">
        <f t="shared" si="39"/>
        <v>1.0299995791112</v>
      </c>
      <c r="P54" s="11">
        <f t="shared" si="25"/>
        <v>0.292088294214144</v>
      </c>
      <c r="Q54" s="15">
        <f t="shared" si="26"/>
        <v>0.0379714782478388</v>
      </c>
      <c r="R54" s="11">
        <f t="shared" si="27"/>
        <v>0.1264068</v>
      </c>
      <c r="S54" s="16">
        <f t="shared" si="28"/>
        <v>0.300391104338048</v>
      </c>
      <c r="T54" s="3">
        <v>0.01</v>
      </c>
      <c r="U54" s="17">
        <f t="shared" si="29"/>
        <v>0.00300391104338048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0.0310539110433805</v>
      </c>
      <c r="AR54" s="24">
        <f t="shared" si="35"/>
        <v>97.236</v>
      </c>
      <c r="AS54" s="1">
        <f t="shared" si="36"/>
        <v>0.13</v>
      </c>
      <c r="AT54" s="2">
        <f>$E$3/12</f>
        <v>9.68333333333333</v>
      </c>
      <c r="AU54" s="1">
        <f t="shared" si="37"/>
        <v>25467.5065522527</v>
      </c>
    </row>
    <row r="55" s="1" customFormat="1" spans="1:48">
      <c r="A55" s="6"/>
      <c r="B55" s="6"/>
      <c r="C55" s="9">
        <v>11</v>
      </c>
      <c r="D55" s="10">
        <v>20.917</v>
      </c>
      <c r="E55" s="12">
        <f t="shared" si="38"/>
        <v>23.1901935483871</v>
      </c>
      <c r="F55" s="9" t="s">
        <v>111</v>
      </c>
      <c r="G55" s="6">
        <v>12</v>
      </c>
      <c r="H55" s="11">
        <f t="shared" si="20"/>
        <v>20.917</v>
      </c>
      <c r="I55" s="11">
        <f t="shared" si="21"/>
        <v>294.067</v>
      </c>
      <c r="J55" s="11">
        <f t="shared" si="22"/>
        <v>0.219973810216396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1.71027128489706</v>
      </c>
      <c r="P55" s="11">
        <f t="shared" si="25"/>
        <v>0.376214891042496</v>
      </c>
      <c r="Q55" s="15">
        <f t="shared" si="26"/>
        <v>0.0489079358355245</v>
      </c>
      <c r="R55" s="11">
        <f t="shared" si="27"/>
        <v>0.1264068</v>
      </c>
      <c r="S55" s="16">
        <f t="shared" si="28"/>
        <v>0.38690905738872</v>
      </c>
      <c r="T55" s="3">
        <v>0.01</v>
      </c>
      <c r="U55" s="17">
        <f t="shared" si="29"/>
        <v>0.0038690905738872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0.0247190905738872</v>
      </c>
      <c r="AR55" s="24">
        <f t="shared" si="35"/>
        <v>97.236</v>
      </c>
      <c r="AS55" s="1">
        <f t="shared" si="36"/>
        <v>0.13</v>
      </c>
      <c r="AT55" s="2">
        <f>$E$3/12</f>
        <v>9.68333333333333</v>
      </c>
      <c r="AU55" s="1">
        <f t="shared" si="37"/>
        <v>20272.2806887924</v>
      </c>
      <c r="AV55" s="1">
        <f>SUM(AU44:AU55)</f>
        <v>327201.487797628</v>
      </c>
    </row>
    <row r="56" s="1" customFormat="1" spans="1:46">
      <c r="A56" s="6"/>
      <c r="B56" s="6"/>
      <c r="C56" s="9">
        <v>12</v>
      </c>
      <c r="D56" s="10">
        <v>14.2702903225806</v>
      </c>
      <c r="E56" s="12">
        <f t="shared" si="38"/>
        <v>20.917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9">
        <v>15.48</v>
      </c>
      <c r="E60" s="9"/>
      <c r="F60" s="9"/>
      <c r="G60" s="6">
        <v>1</v>
      </c>
      <c r="H60" s="11">
        <f t="shared" ref="H60:H71" si="40">E61</f>
        <v>15.48</v>
      </c>
      <c r="I60" s="11">
        <f t="shared" ref="I60:I71" si="41">H60+273.15</f>
        <v>288.63</v>
      </c>
      <c r="J60" s="11">
        <f t="shared" ref="J60:J71" si="42">EXP(($C$18*(I60-$C$16))/($C$19*I60*$C$16))</f>
        <v>0.117894699086226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0.162659316329266</v>
      </c>
      <c r="Q60" s="15">
        <f t="shared" ref="Q60:Q71" si="46">P60*$B$62</f>
        <v>0.0162659316329266</v>
      </c>
      <c r="R60" s="11">
        <f t="shared" ref="R60:R71" si="47">L60*$B$62</f>
        <v>0.13797</v>
      </c>
      <c r="S60" s="16">
        <f t="shared" ref="S60:S71" si="48">Q60/R60</f>
        <v>0.117894699086226</v>
      </c>
      <c r="T60" s="3">
        <v>0.01</v>
      </c>
      <c r="U60" s="17">
        <f t="shared" ref="U60:U71" si="49">S60*T60</f>
        <v>0.00117894699086226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0.0134789469908623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2.64166666666667</v>
      </c>
      <c r="AU60" s="1">
        <f t="shared" ref="AU60:AU71" si="57">AT60*10000*AS60*0.67*AR60*AQ60</f>
        <v>3291.49688570977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15.5435161290323</v>
      </c>
      <c r="E61" s="12">
        <f t="shared" ref="E61:E72" si="58">D60</f>
        <v>15.48</v>
      </c>
      <c r="F61" s="9" t="s">
        <v>109</v>
      </c>
      <c r="G61" s="6">
        <v>2</v>
      </c>
      <c r="H61" s="11">
        <f t="shared" si="40"/>
        <v>15.5435161290323</v>
      </c>
      <c r="I61" s="11">
        <f t="shared" si="41"/>
        <v>288.693516129032</v>
      </c>
      <c r="J61" s="11">
        <f t="shared" si="42"/>
        <v>0.11877296945491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2.59674068367073</v>
      </c>
      <c r="P61" s="11">
        <f t="shared" si="45"/>
        <v>0.308422601903946</v>
      </c>
      <c r="Q61" s="15">
        <f t="shared" si="46"/>
        <v>0.0308422601903946</v>
      </c>
      <c r="R61" s="11">
        <f t="shared" si="47"/>
        <v>0.13797</v>
      </c>
      <c r="S61" s="16">
        <f t="shared" si="48"/>
        <v>0.223543235416356</v>
      </c>
      <c r="T61" s="3">
        <v>0.01</v>
      </c>
      <c r="U61" s="17">
        <f t="shared" si="49"/>
        <v>0.00223543235416356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0.0145354323541636</v>
      </c>
      <c r="AR61" s="24">
        <f t="shared" si="55"/>
        <v>137.97</v>
      </c>
      <c r="AS61" s="1">
        <f t="shared" si="56"/>
        <v>0.1</v>
      </c>
      <c r="AT61" s="2">
        <f>$E$5/12</f>
        <v>2.64166666666667</v>
      </c>
      <c r="AU61" s="1">
        <f t="shared" si="57"/>
        <v>3549.48575423649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16.5314827586207</v>
      </c>
      <c r="E62" s="12">
        <f t="shared" si="58"/>
        <v>15.5435161290323</v>
      </c>
      <c r="F62" s="9" t="s">
        <v>109</v>
      </c>
      <c r="G62" s="6">
        <v>3</v>
      </c>
      <c r="H62" s="11">
        <f t="shared" si="40"/>
        <v>16.5314827586207</v>
      </c>
      <c r="I62" s="11">
        <f t="shared" si="41"/>
        <v>289.681482758621</v>
      </c>
      <c r="J62" s="11">
        <f t="shared" si="42"/>
        <v>0.133251854305841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3.66801808176679</v>
      </c>
      <c r="P62" s="11">
        <f t="shared" si="45"/>
        <v>0.488770211022777</v>
      </c>
      <c r="Q62" s="15">
        <f t="shared" si="46"/>
        <v>0.0488770211022777</v>
      </c>
      <c r="R62" s="11">
        <f t="shared" si="47"/>
        <v>0.13797</v>
      </c>
      <c r="S62" s="16">
        <f t="shared" si="48"/>
        <v>0.354258325014697</v>
      </c>
      <c r="T62" s="3">
        <v>0.01</v>
      </c>
      <c r="U62" s="17">
        <f t="shared" si="49"/>
        <v>0.00354258325014697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0.021592583250147</v>
      </c>
      <c r="AR62" s="24">
        <f t="shared" si="55"/>
        <v>137.97</v>
      </c>
      <c r="AS62" s="1">
        <f t="shared" si="56"/>
        <v>0.1</v>
      </c>
      <c r="AT62" s="2">
        <f>$E$5/12</f>
        <v>2.64166666666667</v>
      </c>
      <c r="AU62" s="1">
        <f t="shared" si="57"/>
        <v>5272.8095577844</v>
      </c>
    </row>
    <row r="63" s="1" customFormat="1" spans="1:47">
      <c r="A63" s="6"/>
      <c r="B63" s="6"/>
      <c r="C63" s="9">
        <v>3</v>
      </c>
      <c r="D63" s="10">
        <v>19.4485483870968</v>
      </c>
      <c r="E63" s="12">
        <f t="shared" si="58"/>
        <v>16.5314827586207</v>
      </c>
      <c r="F63" s="9" t="s">
        <v>109</v>
      </c>
      <c r="G63" s="6">
        <v>4</v>
      </c>
      <c r="H63" s="11">
        <f t="shared" si="40"/>
        <v>19.4485483870968</v>
      </c>
      <c r="I63" s="11">
        <f t="shared" si="41"/>
        <v>292.598548387097</v>
      </c>
      <c r="J63" s="11">
        <f t="shared" si="42"/>
        <v>0.186296006059972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4.55894787074401</v>
      </c>
      <c r="P63" s="11">
        <f t="shared" si="45"/>
        <v>0.849313780155222</v>
      </c>
      <c r="Q63" s="15">
        <f t="shared" si="46"/>
        <v>0.0849313780155222</v>
      </c>
      <c r="R63" s="11">
        <f t="shared" si="47"/>
        <v>0.13797</v>
      </c>
      <c r="S63" s="16">
        <f t="shared" si="48"/>
        <v>0.615578589660956</v>
      </c>
      <c r="T63" s="3">
        <v>0.01</v>
      </c>
      <c r="U63" s="17">
        <f t="shared" si="49"/>
        <v>0.00615578589660956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0.0242057858966096</v>
      </c>
      <c r="AR63" s="24">
        <f t="shared" si="55"/>
        <v>137.97</v>
      </c>
      <c r="AS63" s="1">
        <f t="shared" si="56"/>
        <v>0.1</v>
      </c>
      <c r="AT63" s="2">
        <f>$E$5/12</f>
        <v>2.64166666666667</v>
      </c>
      <c r="AU63" s="1">
        <f t="shared" si="57"/>
        <v>5910.9416298514</v>
      </c>
    </row>
    <row r="64" s="1" customFormat="1" spans="1:47">
      <c r="A64" s="6"/>
      <c r="B64" s="6"/>
      <c r="C64" s="9">
        <v>4</v>
      </c>
      <c r="D64" s="10">
        <v>20.0018333333333</v>
      </c>
      <c r="E64" s="12">
        <f t="shared" si="58"/>
        <v>19.4485483870968</v>
      </c>
      <c r="F64" s="9" t="s">
        <v>109</v>
      </c>
      <c r="G64" s="6">
        <v>5</v>
      </c>
      <c r="H64" s="11">
        <f t="shared" si="40"/>
        <v>20.0018333333333</v>
      </c>
      <c r="I64" s="11">
        <f t="shared" si="41"/>
        <v>293.151833333333</v>
      </c>
      <c r="J64" s="11">
        <f t="shared" si="42"/>
        <v>0.198371721405193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3.52415238605935</v>
      </c>
      <c r="O64" s="11">
        <f t="shared" si="59"/>
        <v>1.56518170452944</v>
      </c>
      <c r="P64" s="11">
        <f t="shared" si="45"/>
        <v>0.310487789039418</v>
      </c>
      <c r="Q64" s="15">
        <f t="shared" si="46"/>
        <v>0.0310487789039418</v>
      </c>
      <c r="R64" s="11">
        <f t="shared" si="47"/>
        <v>0.13797</v>
      </c>
      <c r="S64" s="16">
        <f t="shared" si="48"/>
        <v>0.22504007323289</v>
      </c>
      <c r="T64" s="3">
        <v>0.01</v>
      </c>
      <c r="U64" s="17">
        <f t="shared" si="49"/>
        <v>0.0022504007323289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0.0254504007323289</v>
      </c>
      <c r="AR64" s="24">
        <f t="shared" si="55"/>
        <v>137.97</v>
      </c>
      <c r="AS64" s="1">
        <f t="shared" si="56"/>
        <v>0.1</v>
      </c>
      <c r="AT64" s="2">
        <f>$E$5/12</f>
        <v>2.64166666666667</v>
      </c>
      <c r="AU64" s="1">
        <f t="shared" si="57"/>
        <v>6214.87085061735</v>
      </c>
    </row>
    <row r="65" s="1" customFormat="1" spans="1:47">
      <c r="A65" s="6"/>
      <c r="B65" s="6"/>
      <c r="C65" s="9">
        <v>5</v>
      </c>
      <c r="D65" s="10">
        <v>26.8418064516129</v>
      </c>
      <c r="E65" s="12">
        <f t="shared" si="58"/>
        <v>20.0018333333333</v>
      </c>
      <c r="F65" s="9" t="s">
        <v>111</v>
      </c>
      <c r="G65" s="6">
        <v>6</v>
      </c>
      <c r="H65" s="11">
        <f t="shared" si="40"/>
        <v>26.8418064516129</v>
      </c>
      <c r="I65" s="11">
        <f t="shared" si="41"/>
        <v>299.991806451613</v>
      </c>
      <c r="J65" s="11">
        <f t="shared" si="42"/>
        <v>0.423029954645353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2.63439391549002</v>
      </c>
      <c r="P65" s="11">
        <f t="shared" si="45"/>
        <v>1.11442753858774</v>
      </c>
      <c r="Q65" s="15">
        <f t="shared" si="46"/>
        <v>0.111442753858774</v>
      </c>
      <c r="R65" s="11">
        <f t="shared" si="47"/>
        <v>0.13797</v>
      </c>
      <c r="S65" s="16">
        <f t="shared" si="48"/>
        <v>0.807731781247907</v>
      </c>
      <c r="T65" s="3">
        <v>0.01</v>
      </c>
      <c r="U65" s="17">
        <f t="shared" si="49"/>
        <v>0.00807731781247907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0.0312773178124791</v>
      </c>
      <c r="AR65" s="24">
        <f t="shared" si="55"/>
        <v>137.97</v>
      </c>
      <c r="AS65" s="1">
        <f t="shared" si="56"/>
        <v>0.1</v>
      </c>
      <c r="AT65" s="2">
        <f>$E$5/12</f>
        <v>2.64166666666667</v>
      </c>
      <c r="AU65" s="1">
        <f t="shared" si="57"/>
        <v>7637.77721233875</v>
      </c>
    </row>
    <row r="66" s="1" customFormat="1" spans="1:47">
      <c r="A66" s="6"/>
      <c r="B66" s="6"/>
      <c r="C66" s="9">
        <v>6</v>
      </c>
      <c r="D66" s="10">
        <v>28.1582</v>
      </c>
      <c r="E66" s="12">
        <f t="shared" si="58"/>
        <v>26.8418064516129</v>
      </c>
      <c r="F66" s="9" t="s">
        <v>109</v>
      </c>
      <c r="G66" s="6">
        <v>7</v>
      </c>
      <c r="H66" s="11">
        <f t="shared" si="40"/>
        <v>28.1582</v>
      </c>
      <c r="I66" s="11">
        <f t="shared" si="41"/>
        <v>301.3082</v>
      </c>
      <c r="J66" s="11">
        <f t="shared" si="42"/>
        <v>0.487477727646092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2.89966637690228</v>
      </c>
      <c r="P66" s="11">
        <f t="shared" si="45"/>
        <v>1.4135227763441</v>
      </c>
      <c r="Q66" s="15">
        <f t="shared" si="46"/>
        <v>0.14135227763441</v>
      </c>
      <c r="R66" s="11">
        <f t="shared" si="47"/>
        <v>0.13797</v>
      </c>
      <c r="S66" s="16">
        <f t="shared" si="48"/>
        <v>1.02451458747851</v>
      </c>
      <c r="T66" s="3">
        <v>0.01</v>
      </c>
      <c r="U66" s="17">
        <f t="shared" si="49"/>
        <v>0.0102451458747851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0.0334451458747851</v>
      </c>
      <c r="AR66" s="24">
        <f t="shared" si="55"/>
        <v>137.97</v>
      </c>
      <c r="AS66" s="1">
        <f t="shared" si="56"/>
        <v>0.1</v>
      </c>
      <c r="AT66" s="2">
        <f>$E$5/12</f>
        <v>2.64166666666667</v>
      </c>
      <c r="AU66" s="1">
        <f t="shared" si="57"/>
        <v>8167.15085856437</v>
      </c>
    </row>
    <row r="67" s="1" customFormat="1" spans="1:47">
      <c r="A67" s="6"/>
      <c r="B67" s="6"/>
      <c r="C67" s="9">
        <v>7</v>
      </c>
      <c r="D67" s="10">
        <v>29.4877096774194</v>
      </c>
      <c r="E67" s="12">
        <f t="shared" si="58"/>
        <v>28.1582</v>
      </c>
      <c r="F67" s="9" t="s">
        <v>109</v>
      </c>
      <c r="G67" s="6">
        <v>8</v>
      </c>
      <c r="H67" s="11">
        <f t="shared" si="40"/>
        <v>29.4877096774194</v>
      </c>
      <c r="I67" s="11">
        <f t="shared" si="41"/>
        <v>302.637709677419</v>
      </c>
      <c r="J67" s="11">
        <f t="shared" si="42"/>
        <v>0.561834309535409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2.86584360055818</v>
      </c>
      <c r="P67" s="11">
        <f t="shared" si="45"/>
        <v>1.61012926055608</v>
      </c>
      <c r="Q67" s="15">
        <f t="shared" si="46"/>
        <v>0.161012926055608</v>
      </c>
      <c r="R67" s="11">
        <f t="shared" si="47"/>
        <v>0.13797</v>
      </c>
      <c r="S67" s="16">
        <f t="shared" si="48"/>
        <v>1.16701403243899</v>
      </c>
      <c r="T67" s="3">
        <v>0.01</v>
      </c>
      <c r="U67" s="17">
        <f t="shared" si="49"/>
        <v>0.0116701403243899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0.0348701403243899</v>
      </c>
      <c r="AR67" s="24">
        <f t="shared" si="55"/>
        <v>137.97</v>
      </c>
      <c r="AS67" s="1">
        <f t="shared" si="56"/>
        <v>0.1</v>
      </c>
      <c r="AT67" s="2">
        <f>$E$5/12</f>
        <v>2.64166666666667</v>
      </c>
      <c r="AU67" s="1">
        <f t="shared" si="57"/>
        <v>8515.12795174587</v>
      </c>
    </row>
    <row r="68" s="1" customFormat="1" spans="1:47">
      <c r="A68" s="6"/>
      <c r="B68" s="6"/>
      <c r="C68" s="9">
        <v>8</v>
      </c>
      <c r="D68" s="10">
        <v>27.8054193548387</v>
      </c>
      <c r="E68" s="12">
        <f t="shared" si="58"/>
        <v>29.4877096774194</v>
      </c>
      <c r="F68" s="9" t="s">
        <v>109</v>
      </c>
      <c r="G68" s="6">
        <v>9</v>
      </c>
      <c r="H68" s="11">
        <f t="shared" si="40"/>
        <v>27.8054193548387</v>
      </c>
      <c r="I68" s="11">
        <f t="shared" si="41"/>
        <v>300.955419354839</v>
      </c>
      <c r="J68" s="11">
        <f t="shared" si="42"/>
        <v>0.469357541722291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2.6354143400021</v>
      </c>
      <c r="P68" s="11">
        <f t="shared" si="45"/>
        <v>1.23695159604306</v>
      </c>
      <c r="Q68" s="15">
        <f t="shared" si="46"/>
        <v>0.123695159604306</v>
      </c>
      <c r="R68" s="11">
        <f t="shared" si="47"/>
        <v>0.13797</v>
      </c>
      <c r="S68" s="16">
        <f t="shared" si="48"/>
        <v>0.896536635531682</v>
      </c>
      <c r="T68" s="3">
        <v>0.01</v>
      </c>
      <c r="U68" s="17">
        <f t="shared" si="49"/>
        <v>0.00896536635531681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0.0321653663553168</v>
      </c>
      <c r="AR68" s="24">
        <f t="shared" si="55"/>
        <v>137.97</v>
      </c>
      <c r="AS68" s="1">
        <f t="shared" si="56"/>
        <v>0.1</v>
      </c>
      <c r="AT68" s="2">
        <f>$E$5/12</f>
        <v>2.64166666666667</v>
      </c>
      <c r="AU68" s="1">
        <f t="shared" si="57"/>
        <v>7854.63458369655</v>
      </c>
    </row>
    <row r="69" s="1" customFormat="1" spans="1:47">
      <c r="A69" s="6"/>
      <c r="B69" s="6"/>
      <c r="C69" s="9">
        <v>9</v>
      </c>
      <c r="D69" s="10">
        <v>26.5804</v>
      </c>
      <c r="E69" s="12">
        <f t="shared" si="58"/>
        <v>27.8054193548387</v>
      </c>
      <c r="F69" s="9" t="s">
        <v>109</v>
      </c>
      <c r="G69" s="6">
        <v>10</v>
      </c>
      <c r="H69" s="11">
        <f t="shared" si="40"/>
        <v>26.5804</v>
      </c>
      <c r="I69" s="11">
        <f t="shared" si="41"/>
        <v>299.7304</v>
      </c>
      <c r="J69" s="11">
        <f t="shared" si="42"/>
        <v>0.411223194485315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2.77816274395904</v>
      </c>
      <c r="P69" s="11">
        <f t="shared" si="45"/>
        <v>1.14244495837093</v>
      </c>
      <c r="Q69" s="15">
        <f t="shared" si="46"/>
        <v>0.114244495837093</v>
      </c>
      <c r="R69" s="11">
        <f t="shared" si="47"/>
        <v>0.13797</v>
      </c>
      <c r="S69" s="16">
        <f t="shared" si="48"/>
        <v>0.828038673893546</v>
      </c>
      <c r="T69" s="3">
        <v>0.01</v>
      </c>
      <c r="U69" s="17">
        <f t="shared" si="49"/>
        <v>0.00828038673893546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0.0263303867389355</v>
      </c>
      <c r="AR69" s="24">
        <f t="shared" si="55"/>
        <v>137.97</v>
      </c>
      <c r="AS69" s="1">
        <f t="shared" si="56"/>
        <v>0.1</v>
      </c>
      <c r="AT69" s="2">
        <f>$E$5/12</f>
        <v>2.64166666666667</v>
      </c>
      <c r="AU69" s="1">
        <f t="shared" si="57"/>
        <v>6429.75938769501</v>
      </c>
    </row>
    <row r="70" s="1" customFormat="1" spans="1:47">
      <c r="A70" s="6"/>
      <c r="B70" s="6"/>
      <c r="C70" s="9">
        <v>10</v>
      </c>
      <c r="D70" s="10">
        <v>23.1901935483871</v>
      </c>
      <c r="E70" s="12">
        <f t="shared" si="58"/>
        <v>26.5804</v>
      </c>
      <c r="F70" s="9" t="s">
        <v>109</v>
      </c>
      <c r="G70" s="6">
        <v>11</v>
      </c>
      <c r="H70" s="11">
        <f t="shared" si="40"/>
        <v>23.1901935483871</v>
      </c>
      <c r="I70" s="11">
        <f t="shared" si="41"/>
        <v>296.340193548387</v>
      </c>
      <c r="J70" s="11">
        <f t="shared" si="42"/>
        <v>0.283580984048742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1.55393189630871</v>
      </c>
      <c r="O70" s="11">
        <f t="shared" si="59"/>
        <v>1.46148588927941</v>
      </c>
      <c r="P70" s="11">
        <f t="shared" si="45"/>
        <v>0.414449606655205</v>
      </c>
      <c r="Q70" s="15">
        <f t="shared" si="46"/>
        <v>0.0414449606655205</v>
      </c>
      <c r="R70" s="11">
        <f t="shared" si="47"/>
        <v>0.13797</v>
      </c>
      <c r="S70" s="16">
        <f t="shared" si="48"/>
        <v>0.300391104338048</v>
      </c>
      <c r="T70" s="3">
        <v>0.01</v>
      </c>
      <c r="U70" s="17">
        <f t="shared" si="49"/>
        <v>0.00300391104338048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0.0210539110433805</v>
      </c>
      <c r="AR70" s="24">
        <f t="shared" si="55"/>
        <v>137.97</v>
      </c>
      <c r="AS70" s="1">
        <f t="shared" si="56"/>
        <v>0.1</v>
      </c>
      <c r="AT70" s="2">
        <f>$E$5/12</f>
        <v>2.64166666666667</v>
      </c>
      <c r="AU70" s="1">
        <f t="shared" si="57"/>
        <v>5141.26828143749</v>
      </c>
    </row>
    <row r="71" s="1" customFormat="1" spans="1:48">
      <c r="A71" s="6"/>
      <c r="B71" s="6"/>
      <c r="C71" s="9">
        <v>11</v>
      </c>
      <c r="D71" s="10">
        <v>20.917</v>
      </c>
      <c r="E71" s="12">
        <f t="shared" si="58"/>
        <v>23.1901935483871</v>
      </c>
      <c r="F71" s="9" t="s">
        <v>111</v>
      </c>
      <c r="G71" s="6">
        <v>12</v>
      </c>
      <c r="H71" s="11">
        <f t="shared" si="40"/>
        <v>20.917</v>
      </c>
      <c r="I71" s="11">
        <f t="shared" si="41"/>
        <v>294.067</v>
      </c>
      <c r="J71" s="11">
        <f t="shared" si="42"/>
        <v>0.219973810216396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2.4267362826242</v>
      </c>
      <c r="P71" s="11">
        <f t="shared" si="45"/>
        <v>0.533818426479217</v>
      </c>
      <c r="Q71" s="15">
        <f t="shared" si="46"/>
        <v>0.0533818426479217</v>
      </c>
      <c r="R71" s="11">
        <f t="shared" si="47"/>
        <v>0.13797</v>
      </c>
      <c r="S71" s="16">
        <f t="shared" si="48"/>
        <v>0.38690905738872</v>
      </c>
      <c r="T71" s="3">
        <v>0.01</v>
      </c>
      <c r="U71" s="17">
        <f t="shared" si="49"/>
        <v>0.0038690905738872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0.0161690905738872</v>
      </c>
      <c r="AR71" s="24">
        <f t="shared" si="55"/>
        <v>137.97</v>
      </c>
      <c r="AS71" s="1">
        <f t="shared" si="56"/>
        <v>0.1</v>
      </c>
      <c r="AT71" s="2">
        <f>$E$5/12</f>
        <v>2.64166666666667</v>
      </c>
      <c r="AU71" s="1">
        <f t="shared" si="57"/>
        <v>3948.41758074934</v>
      </c>
      <c r="AV71" s="1">
        <f>SUM(AU60:AU71)</f>
        <v>71933.7405344268</v>
      </c>
    </row>
    <row r="72" s="1" customFormat="1" spans="1:46">
      <c r="A72" s="6"/>
      <c r="B72" s="6"/>
      <c r="C72" s="9">
        <v>12</v>
      </c>
      <c r="D72" s="10">
        <v>14.2702903225806</v>
      </c>
      <c r="E72" s="12">
        <f t="shared" si="58"/>
        <v>20.917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9">
        <v>15.48</v>
      </c>
      <c r="E76" s="9"/>
      <c r="F76" s="9"/>
      <c r="G76" s="6">
        <v>1</v>
      </c>
      <c r="H76" s="11">
        <f t="shared" ref="H76:H87" si="60">E77</f>
        <v>15.48</v>
      </c>
      <c r="I76" s="11">
        <f t="shared" ref="I76:I87" si="61">H76+273.15</f>
        <v>288.63</v>
      </c>
      <c r="J76" s="11">
        <f t="shared" ref="J76:J87" si="62">EXP(($C$18*(I76-$C$16))/($C$19*I76*$C$16))</f>
        <v>0.117894699086226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0.00922668476444448</v>
      </c>
      <c r="Q76" s="15">
        <f t="shared" ref="Q76:Q87" si="66">P76*$B$78</f>
        <v>0.00119946901937778</v>
      </c>
      <c r="R76" s="11">
        <f t="shared" ref="R76:R87" si="67">L76*$B$78</f>
        <v>0.0101740708333333</v>
      </c>
      <c r="S76" s="16">
        <f t="shared" ref="S76:S87" si="68">Q76/R76</f>
        <v>0.117894699086226</v>
      </c>
      <c r="T76" s="3">
        <v>0.01</v>
      </c>
      <c r="U76" s="17">
        <f t="shared" ref="U76:U87" si="69">S76*T76</f>
        <v>0.00117894699086226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0.0127789469908623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15.5435161290323</v>
      </c>
      <c r="E77" s="12">
        <f t="shared" ref="E77:E88" si="78">D76</f>
        <v>15.48</v>
      </c>
      <c r="F77" s="9" t="s">
        <v>109</v>
      </c>
      <c r="G77" s="6">
        <v>2</v>
      </c>
      <c r="H77" s="11">
        <f t="shared" si="60"/>
        <v>15.5435161290323</v>
      </c>
      <c r="I77" s="11">
        <f t="shared" si="61"/>
        <v>288.693516129032</v>
      </c>
      <c r="J77" s="11">
        <f t="shared" si="62"/>
        <v>0.11877296945491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0.147297481902222</v>
      </c>
      <c r="P77" s="11">
        <f t="shared" si="65"/>
        <v>0.0174949593187578</v>
      </c>
      <c r="Q77" s="15">
        <f t="shared" si="66"/>
        <v>0.00227434471143851</v>
      </c>
      <c r="R77" s="11">
        <f t="shared" si="67"/>
        <v>0.0101740708333333</v>
      </c>
      <c r="S77" s="16">
        <f t="shared" si="68"/>
        <v>0.223543235416356</v>
      </c>
      <c r="T77" s="3">
        <v>0.01</v>
      </c>
      <c r="U77" s="17">
        <f t="shared" si="69"/>
        <v>0.00223543235416356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0.0138354323541636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16.5314827586207</v>
      </c>
      <c r="E78" s="12">
        <f t="shared" si="78"/>
        <v>15.5435161290323</v>
      </c>
      <c r="F78" s="9" t="s">
        <v>109</v>
      </c>
      <c r="G78" s="6">
        <v>3</v>
      </c>
      <c r="H78" s="11">
        <f t="shared" si="60"/>
        <v>16.5314827586207</v>
      </c>
      <c r="I78" s="11">
        <f t="shared" si="61"/>
        <v>289.681482758621</v>
      </c>
      <c r="J78" s="11">
        <f t="shared" si="62"/>
        <v>0.133251854305841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0.208064605916798</v>
      </c>
      <c r="P78" s="11">
        <f t="shared" si="65"/>
        <v>0.0277249945538273</v>
      </c>
      <c r="Q78" s="15">
        <f t="shared" si="66"/>
        <v>0.00360424929199755</v>
      </c>
      <c r="R78" s="11">
        <f t="shared" si="67"/>
        <v>0.0101740708333333</v>
      </c>
      <c r="S78" s="16">
        <f t="shared" si="68"/>
        <v>0.354258325014698</v>
      </c>
      <c r="T78" s="3">
        <v>0.01</v>
      </c>
      <c r="U78" s="17">
        <f t="shared" si="69"/>
        <v>0.00354258325014698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0.022642583250147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19.4485483870968</v>
      </c>
      <c r="E79" s="12">
        <f t="shared" si="78"/>
        <v>16.5314827586207</v>
      </c>
      <c r="F79" s="9" t="s">
        <v>109</v>
      </c>
      <c r="G79" s="6">
        <v>4</v>
      </c>
      <c r="H79" s="11">
        <f t="shared" si="60"/>
        <v>19.4485483870968</v>
      </c>
      <c r="I79" s="11">
        <f t="shared" si="61"/>
        <v>292.598548387097</v>
      </c>
      <c r="J79" s="11">
        <f t="shared" si="62"/>
        <v>0.186296006059972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0.258601694696304</v>
      </c>
      <c r="P79" s="11">
        <f t="shared" si="65"/>
        <v>0.0481764628822616</v>
      </c>
      <c r="Q79" s="15">
        <f t="shared" si="66"/>
        <v>0.006262940174694</v>
      </c>
      <c r="R79" s="11">
        <f t="shared" si="67"/>
        <v>0.0101740708333333</v>
      </c>
      <c r="S79" s="16">
        <f t="shared" si="68"/>
        <v>0.615578589660958</v>
      </c>
      <c r="T79" s="3">
        <v>0.01</v>
      </c>
      <c r="U79" s="17">
        <f t="shared" si="69"/>
        <v>0.00615578589660958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0.0252557858966096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20.0018333333333</v>
      </c>
      <c r="E80" s="12">
        <f t="shared" si="78"/>
        <v>19.4485483870968</v>
      </c>
      <c r="F80" s="9" t="s">
        <v>109</v>
      </c>
      <c r="G80" s="6">
        <v>5</v>
      </c>
      <c r="H80" s="11">
        <f t="shared" si="60"/>
        <v>20.0018333333333</v>
      </c>
      <c r="I80" s="11">
        <f t="shared" si="61"/>
        <v>293.151833333333</v>
      </c>
      <c r="J80" s="11">
        <f t="shared" si="62"/>
        <v>0.198371721405193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0.19990397022334</v>
      </c>
      <c r="O80" s="11">
        <f t="shared" si="79"/>
        <v>0.0887833449240354</v>
      </c>
      <c r="P80" s="11">
        <f t="shared" si="65"/>
        <v>0.0176121049646919</v>
      </c>
      <c r="Q80" s="15">
        <f t="shared" si="66"/>
        <v>0.00228957364540994</v>
      </c>
      <c r="R80" s="11">
        <f t="shared" si="67"/>
        <v>0.0101740708333333</v>
      </c>
      <c r="S80" s="16">
        <f t="shared" si="68"/>
        <v>0.225040073232891</v>
      </c>
      <c r="T80" s="3">
        <v>0.01</v>
      </c>
      <c r="U80" s="17">
        <f t="shared" si="69"/>
        <v>0.00225040073232891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0.0271504007323289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26.8418064516129</v>
      </c>
      <c r="E81" s="12">
        <f t="shared" si="78"/>
        <v>20.0018333333333</v>
      </c>
      <c r="F81" s="9" t="s">
        <v>111</v>
      </c>
      <c r="G81" s="6">
        <v>6</v>
      </c>
      <c r="H81" s="11">
        <f t="shared" si="60"/>
        <v>26.8418064516129</v>
      </c>
      <c r="I81" s="11">
        <f t="shared" si="61"/>
        <v>299.991806451613</v>
      </c>
      <c r="J81" s="11">
        <f t="shared" si="62"/>
        <v>0.423029954645353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0.149433323292677</v>
      </c>
      <c r="P81" s="11">
        <f t="shared" si="65"/>
        <v>0.0632147719750054</v>
      </c>
      <c r="Q81" s="15">
        <f t="shared" si="66"/>
        <v>0.00821792035675071</v>
      </c>
      <c r="R81" s="11">
        <f t="shared" si="67"/>
        <v>0.0101740708333333</v>
      </c>
      <c r="S81" s="16">
        <f t="shared" si="68"/>
        <v>0.807731781247909</v>
      </c>
      <c r="T81" s="3">
        <v>0.01</v>
      </c>
      <c r="U81" s="17">
        <f t="shared" si="69"/>
        <v>0.00807731781247909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0.0329773178124791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28.1582</v>
      </c>
      <c r="E82" s="12">
        <f t="shared" si="78"/>
        <v>26.8418064516129</v>
      </c>
      <c r="F82" s="9" t="s">
        <v>109</v>
      </c>
      <c r="G82" s="6">
        <v>7</v>
      </c>
      <c r="H82" s="11">
        <f t="shared" si="60"/>
        <v>28.1582</v>
      </c>
      <c r="I82" s="11">
        <f t="shared" si="61"/>
        <v>301.3082</v>
      </c>
      <c r="J82" s="11">
        <f t="shared" si="62"/>
        <v>0.487477727646092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0.164480634651005</v>
      </c>
      <c r="P82" s="11">
        <f t="shared" si="65"/>
        <v>0.0801806460214589</v>
      </c>
      <c r="Q82" s="15">
        <f t="shared" si="66"/>
        <v>0.0104234839827897</v>
      </c>
      <c r="R82" s="11">
        <f t="shared" si="67"/>
        <v>0.0101740708333333</v>
      </c>
      <c r="S82" s="16">
        <f t="shared" si="68"/>
        <v>1.02451458747851</v>
      </c>
      <c r="T82" s="3">
        <v>0.01</v>
      </c>
      <c r="U82" s="17">
        <f t="shared" si="69"/>
        <v>0.0102451458747851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0.0351451458747851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29.4877096774194</v>
      </c>
      <c r="E83" s="12">
        <f t="shared" si="78"/>
        <v>28.1582</v>
      </c>
      <c r="F83" s="9" t="s">
        <v>109</v>
      </c>
      <c r="G83" s="6">
        <v>8</v>
      </c>
      <c r="H83" s="11">
        <f t="shared" si="60"/>
        <v>29.4877096774194</v>
      </c>
      <c r="I83" s="11">
        <f t="shared" si="61"/>
        <v>302.637709677419</v>
      </c>
      <c r="J83" s="11">
        <f t="shared" si="62"/>
        <v>0.561834309535409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0.162562071962879</v>
      </c>
      <c r="P83" s="11">
        <f t="shared" si="65"/>
        <v>0.0913329494579096</v>
      </c>
      <c r="Q83" s="15">
        <f t="shared" si="66"/>
        <v>0.0118732834295283</v>
      </c>
      <c r="R83" s="11">
        <f t="shared" si="67"/>
        <v>0.0101740708333333</v>
      </c>
      <c r="S83" s="16">
        <f t="shared" si="68"/>
        <v>1.16701403243899</v>
      </c>
      <c r="T83" s="3">
        <v>0.01</v>
      </c>
      <c r="U83" s="17">
        <f t="shared" si="69"/>
        <v>0.0116701403243899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0.0365701403243899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27.8054193548387</v>
      </c>
      <c r="E84" s="12">
        <f t="shared" si="78"/>
        <v>29.4877096774194</v>
      </c>
      <c r="F84" s="9" t="s">
        <v>109</v>
      </c>
      <c r="G84" s="6">
        <v>9</v>
      </c>
      <c r="H84" s="11">
        <f t="shared" si="60"/>
        <v>27.8054193548387</v>
      </c>
      <c r="I84" s="11">
        <f t="shared" si="61"/>
        <v>300.955419354839</v>
      </c>
      <c r="J84" s="11">
        <f t="shared" si="62"/>
        <v>0.469357541722291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0.149491205838303</v>
      </c>
      <c r="P84" s="11">
        <f t="shared" si="65"/>
        <v>0.0701648248813667</v>
      </c>
      <c r="Q84" s="15">
        <f t="shared" si="66"/>
        <v>0.00912142723457768</v>
      </c>
      <c r="R84" s="11">
        <f t="shared" si="67"/>
        <v>0.0101740708333333</v>
      </c>
      <c r="S84" s="16">
        <f t="shared" si="68"/>
        <v>0.896536635531684</v>
      </c>
      <c r="T84" s="3">
        <v>0.01</v>
      </c>
      <c r="U84" s="17">
        <f t="shared" si="69"/>
        <v>0.00896536635531684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0.0338653663553168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26.5804</v>
      </c>
      <c r="E85" s="12">
        <f t="shared" si="78"/>
        <v>27.8054193548387</v>
      </c>
      <c r="F85" s="9" t="s">
        <v>109</v>
      </c>
      <c r="G85" s="6">
        <v>10</v>
      </c>
      <c r="H85" s="11">
        <f t="shared" si="60"/>
        <v>26.5804</v>
      </c>
      <c r="I85" s="11">
        <f t="shared" si="61"/>
        <v>299.7304</v>
      </c>
      <c r="J85" s="11">
        <f t="shared" si="62"/>
        <v>0.411223194485315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0.157588464290269</v>
      </c>
      <c r="P85" s="11">
        <f t="shared" si="65"/>
        <v>0.0648040316994795</v>
      </c>
      <c r="Q85" s="15">
        <f t="shared" si="66"/>
        <v>0.00842452412093233</v>
      </c>
      <c r="R85" s="11">
        <f t="shared" si="67"/>
        <v>0.0101740708333333</v>
      </c>
      <c r="S85" s="16">
        <f t="shared" si="68"/>
        <v>0.828038673893548</v>
      </c>
      <c r="T85" s="3">
        <v>0.01</v>
      </c>
      <c r="U85" s="17">
        <f t="shared" si="69"/>
        <v>0.00828038673893548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0.0273803867389355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23.1901935483871</v>
      </c>
      <c r="E86" s="12">
        <f t="shared" si="78"/>
        <v>26.5804</v>
      </c>
      <c r="F86" s="9" t="s">
        <v>109</v>
      </c>
      <c r="G86" s="6">
        <v>11</v>
      </c>
      <c r="H86" s="11">
        <f t="shared" si="60"/>
        <v>23.1901935483871</v>
      </c>
      <c r="I86" s="11">
        <f t="shared" si="61"/>
        <v>296.340193548387</v>
      </c>
      <c r="J86" s="11">
        <f t="shared" si="62"/>
        <v>0.283580984048742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0.0881452109612504</v>
      </c>
      <c r="O86" s="11">
        <f t="shared" si="79"/>
        <v>0.0829013049628728</v>
      </c>
      <c r="P86" s="11">
        <f t="shared" si="65"/>
        <v>0.0235092336402963</v>
      </c>
      <c r="Q86" s="15">
        <f t="shared" si="66"/>
        <v>0.00305620037323852</v>
      </c>
      <c r="R86" s="11">
        <f t="shared" si="67"/>
        <v>0.0101740708333333</v>
      </c>
      <c r="S86" s="16">
        <f t="shared" si="68"/>
        <v>0.300391104338049</v>
      </c>
      <c r="T86" s="3">
        <v>0.01</v>
      </c>
      <c r="U86" s="17">
        <f t="shared" si="69"/>
        <v>0.00300391104338049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0.0221039110433805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20.917</v>
      </c>
      <c r="E87" s="12">
        <f t="shared" si="78"/>
        <v>23.1901935483871</v>
      </c>
      <c r="F87" s="9" t="s">
        <v>111</v>
      </c>
      <c r="G87" s="6">
        <v>12</v>
      </c>
      <c r="H87" s="11">
        <f t="shared" si="60"/>
        <v>20.917</v>
      </c>
      <c r="I87" s="11">
        <f t="shared" si="61"/>
        <v>294.067</v>
      </c>
      <c r="J87" s="11">
        <f t="shared" si="62"/>
        <v>0.219973810216396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0.13765415465591</v>
      </c>
      <c r="P87" s="11">
        <f t="shared" si="65"/>
        <v>0.0302803088917775</v>
      </c>
      <c r="Q87" s="15">
        <f t="shared" si="66"/>
        <v>0.00393644015593107</v>
      </c>
      <c r="R87" s="11">
        <f t="shared" si="67"/>
        <v>0.0101740708333333</v>
      </c>
      <c r="S87" s="16">
        <f t="shared" si="68"/>
        <v>0.386909057388721</v>
      </c>
      <c r="T87" s="3">
        <v>0.01</v>
      </c>
      <c r="U87" s="17">
        <f t="shared" si="69"/>
        <v>0.00386909057388721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0.0154690905738872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14.2702903225806</v>
      </c>
      <c r="E88" s="12">
        <f t="shared" si="78"/>
        <v>20.917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9">
        <v>15.48</v>
      </c>
      <c r="E91" s="9"/>
      <c r="F91" s="9"/>
      <c r="G91" s="6">
        <v>1</v>
      </c>
      <c r="H91" s="11">
        <f t="shared" ref="H91:H102" si="80">E92</f>
        <v>15.48</v>
      </c>
      <c r="I91" s="11">
        <f t="shared" ref="I91:I102" si="81">H91+273.15</f>
        <v>288.63</v>
      </c>
      <c r="J91" s="11">
        <f t="shared" ref="J91:J102" si="82">EXP(($C$18*(I91-$C$16))/($C$19*I91*$C$16))</f>
        <v>0.117894699086226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0.00895056555462628</v>
      </c>
      <c r="Q91" s="15">
        <f t="shared" ref="Q91:Q102" si="86">P91*$B$93</f>
        <v>0.00116357352210142</v>
      </c>
      <c r="R91" s="11">
        <f t="shared" ref="R91:R102" si="87">L91*$B$93</f>
        <v>0.0098696</v>
      </c>
      <c r="S91" s="16">
        <f t="shared" ref="S91:S102" si="88">Q91/R91</f>
        <v>0.117894699086226</v>
      </c>
      <c r="T91" s="3">
        <v>0.01</v>
      </c>
      <c r="U91" s="17">
        <f t="shared" ref="U91:U102" si="89">S91*T91</f>
        <v>0.00117894699086226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0.0159789469908623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14.0083333333333</v>
      </c>
      <c r="AU91" s="1">
        <f t="shared" ref="AU91:AU102" si="96">AT91*10000*AS91*0.67*AR91*AQ91</f>
        <v>1480.1610709081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15.5435161290323</v>
      </c>
      <c r="E92" s="12">
        <f t="shared" ref="E92:E103" si="97">D91</f>
        <v>15.48</v>
      </c>
      <c r="F92" s="9" t="s">
        <v>109</v>
      </c>
      <c r="G92" s="6">
        <v>2</v>
      </c>
      <c r="H92" s="11">
        <f t="shared" si="80"/>
        <v>15.5435161290323</v>
      </c>
      <c r="I92" s="11">
        <f t="shared" si="81"/>
        <v>288.693516129032</v>
      </c>
      <c r="J92" s="11">
        <f t="shared" si="82"/>
        <v>0.11877296945491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0.142889434445374</v>
      </c>
      <c r="P92" s="11">
        <f t="shared" si="85"/>
        <v>0.0169714024328097</v>
      </c>
      <c r="Q92" s="15">
        <f t="shared" si="86"/>
        <v>0.00220628231626527</v>
      </c>
      <c r="R92" s="11">
        <f t="shared" si="87"/>
        <v>0.0098696</v>
      </c>
      <c r="S92" s="16">
        <f t="shared" si="88"/>
        <v>0.223543235416356</v>
      </c>
      <c r="T92" s="3">
        <v>0.01</v>
      </c>
      <c r="U92" s="17">
        <f t="shared" si="89"/>
        <v>0.00223543235416356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0.0170354323541636</v>
      </c>
      <c r="AR92" s="24">
        <f t="shared" si="93"/>
        <v>7.592</v>
      </c>
      <c r="AS92" s="1">
        <f t="shared" si="94"/>
        <v>0.13</v>
      </c>
      <c r="AT92" s="2">
        <f t="shared" si="95"/>
        <v>14.0083333333333</v>
      </c>
      <c r="AU92" s="1">
        <f t="shared" si="96"/>
        <v>1578.02537370834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16.5314827586207</v>
      </c>
      <c r="E93" s="12">
        <f t="shared" si="97"/>
        <v>15.5435161290323</v>
      </c>
      <c r="F93" s="9" t="s">
        <v>109</v>
      </c>
      <c r="G93" s="6">
        <v>3</v>
      </c>
      <c r="H93" s="11">
        <f t="shared" si="80"/>
        <v>16.5314827586207</v>
      </c>
      <c r="I93" s="11">
        <f t="shared" si="81"/>
        <v>289.681482758621</v>
      </c>
      <c r="J93" s="11">
        <f t="shared" si="82"/>
        <v>0.133251854305841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0.201838032012564</v>
      </c>
      <c r="P93" s="11">
        <f t="shared" si="85"/>
        <v>0.0268952920351158</v>
      </c>
      <c r="Q93" s="15">
        <f t="shared" si="86"/>
        <v>0.00349638796456505</v>
      </c>
      <c r="R93" s="11">
        <f t="shared" si="87"/>
        <v>0.0098696</v>
      </c>
      <c r="S93" s="16">
        <f t="shared" si="88"/>
        <v>0.354258325014697</v>
      </c>
      <c r="T93" s="3">
        <v>0.01</v>
      </c>
      <c r="U93" s="17">
        <f t="shared" si="89"/>
        <v>0.00354258325014697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0.030642583250147</v>
      </c>
      <c r="AR93" s="24">
        <f t="shared" si="93"/>
        <v>7.592</v>
      </c>
      <c r="AS93" s="1">
        <f t="shared" si="94"/>
        <v>0.13</v>
      </c>
      <c r="AT93" s="2">
        <f t="shared" si="95"/>
        <v>14.0083333333333</v>
      </c>
      <c r="AU93" s="1">
        <f t="shared" si="96"/>
        <v>2838.48233959756</v>
      </c>
    </row>
    <row r="94" s="1" customFormat="1" spans="1:47">
      <c r="A94" s="6"/>
      <c r="B94" s="6"/>
      <c r="C94" s="9">
        <v>3</v>
      </c>
      <c r="D94" s="10">
        <v>19.4485483870968</v>
      </c>
      <c r="E94" s="12">
        <f t="shared" si="97"/>
        <v>16.5314827586207</v>
      </c>
      <c r="F94" s="9" t="s">
        <v>109</v>
      </c>
      <c r="G94" s="6">
        <v>4</v>
      </c>
      <c r="H94" s="11">
        <f t="shared" si="80"/>
        <v>19.4485483870968</v>
      </c>
      <c r="I94" s="11">
        <f t="shared" si="81"/>
        <v>292.598548387097</v>
      </c>
      <c r="J94" s="11">
        <f t="shared" si="82"/>
        <v>0.186296006059972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0.250862739977448</v>
      </c>
      <c r="P94" s="11">
        <f t="shared" si="85"/>
        <v>0.0467347265270598</v>
      </c>
      <c r="Q94" s="15">
        <f t="shared" si="86"/>
        <v>0.00607551444851778</v>
      </c>
      <c r="R94" s="11">
        <f t="shared" si="87"/>
        <v>0.0098696</v>
      </c>
      <c r="S94" s="16">
        <f t="shared" si="88"/>
        <v>0.615578589660956</v>
      </c>
      <c r="T94" s="3">
        <v>0.01</v>
      </c>
      <c r="U94" s="17">
        <f t="shared" si="89"/>
        <v>0.00615578589660956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0.0332557858966096</v>
      </c>
      <c r="AR94" s="24">
        <f t="shared" si="93"/>
        <v>7.592</v>
      </c>
      <c r="AS94" s="1">
        <f t="shared" si="94"/>
        <v>0.13</v>
      </c>
      <c r="AT94" s="2">
        <f t="shared" si="95"/>
        <v>14.0083333333333</v>
      </c>
      <c r="AU94" s="1">
        <f t="shared" si="96"/>
        <v>3080.54840502101</v>
      </c>
    </row>
    <row r="95" s="1" customFormat="1" spans="1:47">
      <c r="A95" s="6"/>
      <c r="B95" s="6"/>
      <c r="C95" s="9">
        <v>4</v>
      </c>
      <c r="D95" s="10">
        <v>20.0018333333333</v>
      </c>
      <c r="E95" s="12">
        <f t="shared" si="97"/>
        <v>19.4485483870968</v>
      </c>
      <c r="F95" s="9" t="s">
        <v>109</v>
      </c>
      <c r="G95" s="6">
        <v>5</v>
      </c>
      <c r="H95" s="11">
        <f t="shared" si="80"/>
        <v>20.0018333333333</v>
      </c>
      <c r="I95" s="11">
        <f t="shared" si="81"/>
        <v>293.151833333333</v>
      </c>
      <c r="J95" s="11">
        <f t="shared" si="82"/>
        <v>0.198371721405193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0.193921612777869</v>
      </c>
      <c r="O95" s="11">
        <f t="shared" si="98"/>
        <v>0.0861264006725194</v>
      </c>
      <c r="P95" s="11">
        <f t="shared" si="85"/>
        <v>0.017085042359841</v>
      </c>
      <c r="Q95" s="15">
        <f t="shared" si="86"/>
        <v>0.00222105550677933</v>
      </c>
      <c r="R95" s="11">
        <f t="shared" si="87"/>
        <v>0.0098696</v>
      </c>
      <c r="S95" s="16">
        <f t="shared" si="88"/>
        <v>0.22504007323289</v>
      </c>
      <c r="T95" s="3">
        <v>0.01</v>
      </c>
      <c r="U95" s="17">
        <f t="shared" si="89"/>
        <v>0.0022504007323289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0.0367504007323289</v>
      </c>
      <c r="AR95" s="24">
        <f t="shared" si="93"/>
        <v>7.592</v>
      </c>
      <c r="AS95" s="1">
        <f t="shared" si="94"/>
        <v>0.13</v>
      </c>
      <c r="AT95" s="2">
        <f t="shared" si="95"/>
        <v>14.0083333333333</v>
      </c>
      <c r="AU95" s="1">
        <f t="shared" si="96"/>
        <v>3404.26140316836</v>
      </c>
    </row>
    <row r="96" s="1" customFormat="1" spans="1:47">
      <c r="A96" s="6"/>
      <c r="B96" s="6"/>
      <c r="C96" s="9">
        <v>5</v>
      </c>
      <c r="D96" s="10">
        <v>26.8418064516129</v>
      </c>
      <c r="E96" s="12">
        <f t="shared" si="97"/>
        <v>20.0018333333333</v>
      </c>
      <c r="F96" s="9" t="s">
        <v>111</v>
      </c>
      <c r="G96" s="6">
        <v>6</v>
      </c>
      <c r="H96" s="11">
        <f t="shared" si="80"/>
        <v>26.8418064516129</v>
      </c>
      <c r="I96" s="11">
        <f t="shared" si="81"/>
        <v>299.991806451613</v>
      </c>
      <c r="J96" s="11">
        <f t="shared" si="82"/>
        <v>0.423029954645353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0.144961358312678</v>
      </c>
      <c r="P96" s="11">
        <f t="shared" si="85"/>
        <v>0.0613229968323411</v>
      </c>
      <c r="Q96" s="15">
        <f t="shared" si="86"/>
        <v>0.00797198958820435</v>
      </c>
      <c r="R96" s="11">
        <f t="shared" si="87"/>
        <v>0.0098696</v>
      </c>
      <c r="S96" s="16">
        <f t="shared" si="88"/>
        <v>0.807731781247907</v>
      </c>
      <c r="T96" s="3">
        <v>0.01</v>
      </c>
      <c r="U96" s="17">
        <f t="shared" si="89"/>
        <v>0.00807731781247907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0.0425773178124791</v>
      </c>
      <c r="AR96" s="24">
        <f t="shared" si="93"/>
        <v>7.592</v>
      </c>
      <c r="AS96" s="1">
        <f t="shared" si="94"/>
        <v>0.13</v>
      </c>
      <c r="AT96" s="2">
        <f t="shared" si="95"/>
        <v>14.0083333333333</v>
      </c>
      <c r="AU96" s="1">
        <f t="shared" si="96"/>
        <v>3944.02011382558</v>
      </c>
    </row>
    <row r="97" s="1" customFormat="1" spans="1:47">
      <c r="A97" s="6"/>
      <c r="B97" s="6"/>
      <c r="C97" s="9">
        <v>6</v>
      </c>
      <c r="D97" s="10">
        <v>28.1582</v>
      </c>
      <c r="E97" s="12">
        <f t="shared" si="97"/>
        <v>26.8418064516129</v>
      </c>
      <c r="F97" s="9" t="s">
        <v>109</v>
      </c>
      <c r="G97" s="6">
        <v>7</v>
      </c>
      <c r="H97" s="11">
        <f t="shared" si="80"/>
        <v>28.1582</v>
      </c>
      <c r="I97" s="11">
        <f t="shared" si="81"/>
        <v>301.3082</v>
      </c>
      <c r="J97" s="11">
        <f t="shared" si="82"/>
        <v>0.487477727646092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0.159558361480337</v>
      </c>
      <c r="P97" s="11">
        <f t="shared" si="85"/>
        <v>0.0777811474813686</v>
      </c>
      <c r="Q97" s="15">
        <f t="shared" si="86"/>
        <v>0.0101115491725779</v>
      </c>
      <c r="R97" s="11">
        <f t="shared" si="87"/>
        <v>0.0098696</v>
      </c>
      <c r="S97" s="16">
        <f t="shared" si="88"/>
        <v>1.02451458747851</v>
      </c>
      <c r="T97" s="3">
        <v>0.01</v>
      </c>
      <c r="U97" s="17">
        <f t="shared" si="89"/>
        <v>0.0102451458747851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0.0447451458747851</v>
      </c>
      <c r="AR97" s="24">
        <f t="shared" si="93"/>
        <v>7.592</v>
      </c>
      <c r="AS97" s="1">
        <f t="shared" si="94"/>
        <v>0.13</v>
      </c>
      <c r="AT97" s="2">
        <f t="shared" si="95"/>
        <v>14.0083333333333</v>
      </c>
      <c r="AU97" s="1">
        <f t="shared" si="96"/>
        <v>4144.83026158328</v>
      </c>
    </row>
    <row r="98" s="1" customFormat="1" spans="1:47">
      <c r="A98" s="6"/>
      <c r="B98" s="6"/>
      <c r="C98" s="9">
        <v>7</v>
      </c>
      <c r="D98" s="10">
        <v>29.4877096774194</v>
      </c>
      <c r="E98" s="12">
        <f t="shared" si="97"/>
        <v>28.1582</v>
      </c>
      <c r="F98" s="9" t="s">
        <v>109</v>
      </c>
      <c r="G98" s="6">
        <v>8</v>
      </c>
      <c r="H98" s="11">
        <f t="shared" si="80"/>
        <v>29.4877096774194</v>
      </c>
      <c r="I98" s="11">
        <f t="shared" si="81"/>
        <v>302.637709677419</v>
      </c>
      <c r="J98" s="11">
        <f t="shared" si="82"/>
        <v>0.561834309535409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0.157697213998969</v>
      </c>
      <c r="P98" s="11">
        <f t="shared" si="85"/>
        <v>0.0885997053427682</v>
      </c>
      <c r="Q98" s="15">
        <f t="shared" si="86"/>
        <v>0.0115179616945599</v>
      </c>
      <c r="R98" s="11">
        <f t="shared" si="87"/>
        <v>0.0098696</v>
      </c>
      <c r="S98" s="16">
        <f t="shared" si="88"/>
        <v>1.16701403243899</v>
      </c>
      <c r="T98" s="3">
        <v>0.01</v>
      </c>
      <c r="U98" s="17">
        <f t="shared" si="89"/>
        <v>0.0116701403243899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0.0461701403243899</v>
      </c>
      <c r="AR98" s="24">
        <f t="shared" si="93"/>
        <v>7.592</v>
      </c>
      <c r="AS98" s="1">
        <f t="shared" si="94"/>
        <v>0.13</v>
      </c>
      <c r="AT98" s="2">
        <f t="shared" si="95"/>
        <v>14.0083333333333</v>
      </c>
      <c r="AU98" s="1">
        <f t="shared" si="96"/>
        <v>4276.83028084433</v>
      </c>
    </row>
    <row r="99" s="1" customFormat="1" spans="1:47">
      <c r="A99" s="6"/>
      <c r="B99" s="6"/>
      <c r="C99" s="9">
        <v>8</v>
      </c>
      <c r="D99" s="10">
        <v>27.8054193548387</v>
      </c>
      <c r="E99" s="12">
        <f t="shared" si="97"/>
        <v>29.4877096774194</v>
      </c>
      <c r="F99" s="9" t="s">
        <v>109</v>
      </c>
      <c r="G99" s="6">
        <v>9</v>
      </c>
      <c r="H99" s="11">
        <f t="shared" si="80"/>
        <v>27.8054193548387</v>
      </c>
      <c r="I99" s="11">
        <f t="shared" si="81"/>
        <v>300.955419354839</v>
      </c>
      <c r="J99" s="11">
        <f t="shared" si="82"/>
        <v>0.469357541722291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0.1450175086562</v>
      </c>
      <c r="P99" s="11">
        <f t="shared" si="85"/>
        <v>0.0680650613695653</v>
      </c>
      <c r="Q99" s="15">
        <f t="shared" si="86"/>
        <v>0.00884845797804349</v>
      </c>
      <c r="R99" s="11">
        <f t="shared" si="87"/>
        <v>0.0098696</v>
      </c>
      <c r="S99" s="16">
        <f t="shared" si="88"/>
        <v>0.896536635531682</v>
      </c>
      <c r="T99" s="3">
        <v>0.01</v>
      </c>
      <c r="U99" s="17">
        <f t="shared" si="89"/>
        <v>0.00896536635531682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0.0434653663553168</v>
      </c>
      <c r="AR99" s="24">
        <f t="shared" si="93"/>
        <v>7.592</v>
      </c>
      <c r="AS99" s="1">
        <f t="shared" si="94"/>
        <v>0.13</v>
      </c>
      <c r="AT99" s="2">
        <f t="shared" si="95"/>
        <v>14.0083333333333</v>
      </c>
      <c r="AU99" s="1">
        <f t="shared" si="96"/>
        <v>4026.28178494425</v>
      </c>
    </row>
    <row r="100" s="1" customFormat="1" spans="1:47">
      <c r="A100" s="6"/>
      <c r="B100" s="6"/>
      <c r="C100" s="9">
        <v>9</v>
      </c>
      <c r="D100" s="10">
        <v>26.5804</v>
      </c>
      <c r="E100" s="12">
        <f t="shared" si="97"/>
        <v>27.8054193548387</v>
      </c>
      <c r="F100" s="9" t="s">
        <v>109</v>
      </c>
      <c r="G100" s="6">
        <v>10</v>
      </c>
      <c r="H100" s="11">
        <f t="shared" si="80"/>
        <v>26.5804</v>
      </c>
      <c r="I100" s="11">
        <f t="shared" si="81"/>
        <v>299.7304</v>
      </c>
      <c r="J100" s="11">
        <f t="shared" si="82"/>
        <v>0.411223194485315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0.152872447286635</v>
      </c>
      <c r="P100" s="11">
        <f t="shared" si="85"/>
        <v>0.062864696121998</v>
      </c>
      <c r="Q100" s="15">
        <f t="shared" si="86"/>
        <v>0.00817241049585974</v>
      </c>
      <c r="R100" s="11">
        <f t="shared" si="87"/>
        <v>0.0098696</v>
      </c>
      <c r="S100" s="16">
        <f t="shared" si="88"/>
        <v>0.828038673893546</v>
      </c>
      <c r="T100" s="3">
        <v>0.01</v>
      </c>
      <c r="U100" s="17">
        <f t="shared" si="89"/>
        <v>0.00828038673893546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0.0353803867389355</v>
      </c>
      <c r="AR100" s="24">
        <f t="shared" si="93"/>
        <v>7.592</v>
      </c>
      <c r="AS100" s="1">
        <f t="shared" si="94"/>
        <v>0.13</v>
      </c>
      <c r="AT100" s="2">
        <f t="shared" si="95"/>
        <v>14.0083333333333</v>
      </c>
      <c r="AU100" s="1">
        <f t="shared" si="96"/>
        <v>3277.35433095766</v>
      </c>
    </row>
    <row r="101" s="1" customFormat="1" spans="1:47">
      <c r="A101" s="6"/>
      <c r="B101" s="6"/>
      <c r="C101" s="9">
        <v>10</v>
      </c>
      <c r="D101" s="10">
        <v>23.1901935483871</v>
      </c>
      <c r="E101" s="12">
        <f t="shared" si="97"/>
        <v>26.5804</v>
      </c>
      <c r="F101" s="9" t="s">
        <v>109</v>
      </c>
      <c r="G101" s="6">
        <v>11</v>
      </c>
      <c r="H101" s="11">
        <f t="shared" si="80"/>
        <v>23.1901935483871</v>
      </c>
      <c r="I101" s="11">
        <f t="shared" si="81"/>
        <v>296.340193548387</v>
      </c>
      <c r="J101" s="11">
        <f t="shared" si="82"/>
        <v>0.283580984048742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0.0855073636064054</v>
      </c>
      <c r="O101" s="11">
        <f t="shared" si="98"/>
        <v>0.0804203875582318</v>
      </c>
      <c r="P101" s="11">
        <f t="shared" si="85"/>
        <v>0.0228056926413446</v>
      </c>
      <c r="Q101" s="15">
        <f t="shared" si="86"/>
        <v>0.0029647400433748</v>
      </c>
      <c r="R101" s="11">
        <f t="shared" si="87"/>
        <v>0.0098696</v>
      </c>
      <c r="S101" s="16">
        <f t="shared" si="88"/>
        <v>0.300391104338048</v>
      </c>
      <c r="T101" s="3">
        <v>0.01</v>
      </c>
      <c r="U101" s="17">
        <f t="shared" si="89"/>
        <v>0.00300391104338048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0.0301039110433805</v>
      </c>
      <c r="AR101" s="24">
        <f t="shared" si="93"/>
        <v>7.592</v>
      </c>
      <c r="AS101" s="1">
        <f t="shared" si="94"/>
        <v>0.13</v>
      </c>
      <c r="AT101" s="2">
        <f t="shared" si="95"/>
        <v>14.0083333333333</v>
      </c>
      <c r="AU101" s="1">
        <f t="shared" si="96"/>
        <v>2788.58408091431</v>
      </c>
    </row>
    <row r="102" s="1" customFormat="1" spans="1:48">
      <c r="A102" s="6"/>
      <c r="B102" s="6"/>
      <c r="C102" s="9">
        <v>11</v>
      </c>
      <c r="D102" s="10">
        <v>20.917</v>
      </c>
      <c r="E102" s="12">
        <f t="shared" si="97"/>
        <v>23.1901935483871</v>
      </c>
      <c r="F102" s="9" t="s">
        <v>111</v>
      </c>
      <c r="G102" s="6">
        <v>12</v>
      </c>
      <c r="H102" s="11">
        <f t="shared" si="80"/>
        <v>20.917</v>
      </c>
      <c r="I102" s="11">
        <f t="shared" si="81"/>
        <v>294.067</v>
      </c>
      <c r="J102" s="11">
        <f t="shared" si="82"/>
        <v>0.219973810216396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0.133534694916887</v>
      </c>
      <c r="P102" s="11">
        <f t="shared" si="85"/>
        <v>0.0293741356369516</v>
      </c>
      <c r="Q102" s="15">
        <f t="shared" si="86"/>
        <v>0.00381863763280371</v>
      </c>
      <c r="R102" s="11">
        <f t="shared" si="87"/>
        <v>0.0098696</v>
      </c>
      <c r="S102" s="16">
        <f t="shared" si="88"/>
        <v>0.38690905738872</v>
      </c>
      <c r="T102" s="3">
        <v>0.01</v>
      </c>
      <c r="U102" s="17">
        <f t="shared" si="89"/>
        <v>0.0038690905738872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0.0186690905738872</v>
      </c>
      <c r="AR102" s="24">
        <f t="shared" si="93"/>
        <v>7.592</v>
      </c>
      <c r="AS102" s="1">
        <f t="shared" si="94"/>
        <v>0.13</v>
      </c>
      <c r="AT102" s="2">
        <f t="shared" si="95"/>
        <v>14.0083333333333</v>
      </c>
      <c r="AU102" s="1">
        <f t="shared" si="96"/>
        <v>1729.35432557149</v>
      </c>
      <c r="AV102" s="1">
        <f>SUM(AU91:AU102)</f>
        <v>36568.7337710443</v>
      </c>
    </row>
    <row r="103" s="1" customFormat="1" spans="1:46">
      <c r="A103" s="6"/>
      <c r="B103" s="6"/>
      <c r="C103" s="9">
        <v>12</v>
      </c>
      <c r="D103" s="10">
        <v>14.2702903225806</v>
      </c>
      <c r="E103" s="12">
        <f t="shared" si="97"/>
        <v>20.917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29">
        <v>15.48</v>
      </c>
      <c r="E107" s="9"/>
      <c r="F107" s="9"/>
      <c r="G107" s="6">
        <v>1</v>
      </c>
      <c r="H107" s="11">
        <f t="shared" ref="H107:H118" si="99">E108</f>
        <v>15.48</v>
      </c>
      <c r="I107" s="11">
        <f t="shared" ref="I107:I118" si="100">H107+273.15</f>
        <v>288.63</v>
      </c>
      <c r="J107" s="11">
        <f t="shared" ref="J107:J118" si="101">EXP(($C$18*(I107-$C$16))/($C$19*I107*$C$16))</f>
        <v>0.117894699086226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0.32570591674503</v>
      </c>
      <c r="Q107" s="15">
        <f t="shared" ref="Q107:Q118" si="105">P107*$B$109</f>
        <v>0.146567662535264</v>
      </c>
      <c r="R107" s="11">
        <f t="shared" ref="R107:R118" si="106">L107*$B$109</f>
        <v>1.24320825</v>
      </c>
      <c r="S107" s="16">
        <f t="shared" ref="S107:S118" si="107">Q107/R107</f>
        <v>0.117894699086226</v>
      </c>
      <c r="T107" s="3">
        <v>0.27</v>
      </c>
      <c r="U107" s="17">
        <f t="shared" ref="U107:U118" si="108">S107*T107</f>
        <v>0.031831568753281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0.235997217979114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292.74</v>
      </c>
      <c r="AF107" s="1">
        <f t="shared" ref="AF107:AF118" si="113">AE107*10000*AC107*AB107</f>
        <v>7068976.81753486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15.5435161290323</v>
      </c>
      <c r="E108" s="12">
        <f t="shared" ref="E108:E119" si="114">D107</f>
        <v>15.48</v>
      </c>
      <c r="F108" s="9" t="s">
        <v>109</v>
      </c>
      <c r="G108" s="6">
        <v>2</v>
      </c>
      <c r="H108" s="11">
        <f t="shared" si="99"/>
        <v>15.5435161290323</v>
      </c>
      <c r="I108" s="11">
        <f t="shared" si="100"/>
        <v>288.693516129032</v>
      </c>
      <c r="J108" s="11">
        <f t="shared" si="101"/>
        <v>0.11877296945491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5.19966408325497</v>
      </c>
      <c r="P108" s="11">
        <f t="shared" si="104"/>
        <v>0.617579543336235</v>
      </c>
      <c r="Q108" s="15">
        <f t="shared" si="105"/>
        <v>0.277910794501306</v>
      </c>
      <c r="R108" s="11">
        <f t="shared" si="106"/>
        <v>1.24320825</v>
      </c>
      <c r="S108" s="16">
        <f t="shared" si="107"/>
        <v>0.223543235416356</v>
      </c>
      <c r="T108" s="3">
        <v>0.27</v>
      </c>
      <c r="U108" s="17">
        <f t="shared" si="108"/>
        <v>0.0603566735624161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0.244597537079068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292.74</v>
      </c>
      <c r="AF108" s="1">
        <f t="shared" si="113"/>
        <v>7326587.72016152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16.5314827586207</v>
      </c>
      <c r="E109" s="12">
        <f t="shared" si="114"/>
        <v>15.5435161290323</v>
      </c>
      <c r="F109" s="9" t="s">
        <v>109</v>
      </c>
      <c r="G109" s="6">
        <v>3</v>
      </c>
      <c r="H109" s="11">
        <f t="shared" si="99"/>
        <v>16.5314827586207</v>
      </c>
      <c r="I109" s="11">
        <f t="shared" si="100"/>
        <v>289.681482758621</v>
      </c>
      <c r="J109" s="11">
        <f t="shared" si="101"/>
        <v>0.133251854305841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7.34476953991873</v>
      </c>
      <c r="P109" s="11">
        <f t="shared" si="104"/>
        <v>0.978704160643228</v>
      </c>
      <c r="Q109" s="15">
        <f t="shared" si="105"/>
        <v>0.440416872289453</v>
      </c>
      <c r="R109" s="11">
        <f t="shared" si="106"/>
        <v>1.24320825</v>
      </c>
      <c r="S109" s="16">
        <f t="shared" si="107"/>
        <v>0.354258325014697</v>
      </c>
      <c r="T109" s="3">
        <v>0.27</v>
      </c>
      <c r="U109" s="17">
        <f t="shared" si="108"/>
        <v>0.0956497477539682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0.304038398947821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292.74</v>
      </c>
      <c r="AF109" s="1">
        <f t="shared" si="113"/>
        <v>9107058.17723993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19.4485483870968</v>
      </c>
      <c r="E110" s="12">
        <f t="shared" si="114"/>
        <v>16.5314827586207</v>
      </c>
      <c r="F110" s="9" t="s">
        <v>109</v>
      </c>
      <c r="G110" s="6">
        <v>4</v>
      </c>
      <c r="H110" s="11">
        <f t="shared" si="99"/>
        <v>19.4485483870968</v>
      </c>
      <c r="I110" s="11">
        <f t="shared" si="100"/>
        <v>292.598548387097</v>
      </c>
      <c r="J110" s="11">
        <f t="shared" si="101"/>
        <v>0.186296006059972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9.12875037927551</v>
      </c>
      <c r="P110" s="11">
        <f t="shared" si="104"/>
        <v>1.70064973597748</v>
      </c>
      <c r="Q110" s="15">
        <f t="shared" si="105"/>
        <v>0.765292381189866</v>
      </c>
      <c r="R110" s="11">
        <f t="shared" si="106"/>
        <v>1.24320825</v>
      </c>
      <c r="S110" s="16">
        <f t="shared" si="107"/>
        <v>0.615578589660956</v>
      </c>
      <c r="T110" s="3">
        <v>0.27</v>
      </c>
      <c r="U110" s="17">
        <f t="shared" si="108"/>
        <v>0.166206219208458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0.32531117509135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292.74</v>
      </c>
      <c r="AF110" s="1">
        <f t="shared" si="113"/>
        <v>9744255.35562582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20.0018333333333</v>
      </c>
      <c r="E111" s="12">
        <f t="shared" si="114"/>
        <v>19.4485483870968</v>
      </c>
      <c r="F111" s="9" t="s">
        <v>109</v>
      </c>
      <c r="G111" s="6">
        <v>5</v>
      </c>
      <c r="H111" s="11">
        <f t="shared" si="99"/>
        <v>20.0018333333333</v>
      </c>
      <c r="I111" s="11">
        <f t="shared" si="100"/>
        <v>293.151833333333</v>
      </c>
      <c r="J111" s="11">
        <f t="shared" si="101"/>
        <v>0.198371721405193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7.05669561113313</v>
      </c>
      <c r="O111" s="11">
        <f t="shared" si="115"/>
        <v>3.1340900321649</v>
      </c>
      <c r="P111" s="11">
        <f t="shared" si="104"/>
        <v>0.621714834719407</v>
      </c>
      <c r="Q111" s="15">
        <f t="shared" si="105"/>
        <v>0.279771675623733</v>
      </c>
      <c r="R111" s="11">
        <f t="shared" si="106"/>
        <v>1.24320825</v>
      </c>
      <c r="S111" s="16">
        <f t="shared" si="107"/>
        <v>0.22504007323289</v>
      </c>
      <c r="T111" s="3">
        <v>0.27</v>
      </c>
      <c r="U111" s="17">
        <f t="shared" si="108"/>
        <v>0.0607608197728803</v>
      </c>
      <c r="V111" s="3">
        <v>229.1</v>
      </c>
      <c r="W111" s="19">
        <v>15.1</v>
      </c>
      <c r="X111" s="19">
        <v>6</v>
      </c>
      <c r="Y111" s="19">
        <v>3</v>
      </c>
      <c r="Z111" s="19">
        <v>7</v>
      </c>
      <c r="AA111" s="3">
        <v>30.2</v>
      </c>
      <c r="AB111" s="2">
        <f t="shared" si="109"/>
        <v>0.308719387161523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292.74</v>
      </c>
      <c r="AF111" s="1">
        <f t="shared" si="113"/>
        <v>9247270.83503804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26.8418064516129</v>
      </c>
      <c r="E112" s="12">
        <f t="shared" si="114"/>
        <v>20.0018333333333</v>
      </c>
      <c r="F112" s="9" t="s">
        <v>111</v>
      </c>
      <c r="G112" s="6">
        <v>6</v>
      </c>
      <c r="H112" s="11">
        <f t="shared" si="99"/>
        <v>26.8418064516129</v>
      </c>
      <c r="I112" s="11">
        <f t="shared" si="100"/>
        <v>299.991806451613</v>
      </c>
      <c r="J112" s="11">
        <f t="shared" si="101"/>
        <v>0.423029954645353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5.27506019744549</v>
      </c>
      <c r="P112" s="11">
        <f t="shared" si="104"/>
        <v>2.23150847607687</v>
      </c>
      <c r="Q112" s="15">
        <f t="shared" si="105"/>
        <v>1.00417881423459</v>
      </c>
      <c r="R112" s="11">
        <f t="shared" si="106"/>
        <v>1.24320825</v>
      </c>
      <c r="S112" s="16">
        <f t="shared" si="107"/>
        <v>0.807731781247907</v>
      </c>
      <c r="T112" s="3">
        <v>0.27</v>
      </c>
      <c r="U112" s="17">
        <f t="shared" si="108"/>
        <v>0.218087580936935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0.356153405652486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292.74</v>
      </c>
      <c r="AF112" s="1">
        <f t="shared" si="113"/>
        <v>10668092.5716096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28.1582</v>
      </c>
      <c r="E113" s="12">
        <f t="shared" si="114"/>
        <v>26.8418064516129</v>
      </c>
      <c r="F113" s="9" t="s">
        <v>109</v>
      </c>
      <c r="G113" s="6">
        <v>7</v>
      </c>
      <c r="H113" s="11">
        <f t="shared" si="99"/>
        <v>28.1582</v>
      </c>
      <c r="I113" s="11">
        <f t="shared" si="100"/>
        <v>301.3082</v>
      </c>
      <c r="J113" s="11">
        <f t="shared" si="101"/>
        <v>0.487477727646092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5.80623672136862</v>
      </c>
      <c r="P113" s="11">
        <f t="shared" si="104"/>
        <v>2.83041108310807</v>
      </c>
      <c r="Q113" s="15">
        <f t="shared" si="105"/>
        <v>1.27368498739863</v>
      </c>
      <c r="R113" s="11">
        <f t="shared" si="106"/>
        <v>1.24320825</v>
      </c>
      <c r="S113" s="16">
        <f t="shared" si="107"/>
        <v>1.02451458747851</v>
      </c>
      <c r="T113" s="3">
        <v>0.27</v>
      </c>
      <c r="U113" s="17">
        <f t="shared" si="108"/>
        <v>0.276618938619198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0.373800609993688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292.74</v>
      </c>
      <c r="AF113" s="1">
        <f t="shared" si="113"/>
        <v>11196690.6603942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29.4877096774194</v>
      </c>
      <c r="E114" s="12">
        <f t="shared" si="114"/>
        <v>28.1582</v>
      </c>
      <c r="F114" s="9" t="s">
        <v>109</v>
      </c>
      <c r="G114" s="6">
        <v>8</v>
      </c>
      <c r="H114" s="11">
        <f t="shared" si="99"/>
        <v>29.4877096774194</v>
      </c>
      <c r="I114" s="11">
        <f t="shared" si="100"/>
        <v>302.637709677419</v>
      </c>
      <c r="J114" s="11">
        <f t="shared" si="101"/>
        <v>0.561834309535409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5.73851063826055</v>
      </c>
      <c r="P114" s="11">
        <f t="shared" si="104"/>
        <v>3.22409216220871</v>
      </c>
      <c r="Q114" s="15">
        <f t="shared" si="105"/>
        <v>1.45084147299392</v>
      </c>
      <c r="R114" s="11">
        <f t="shared" si="106"/>
        <v>1.24320825</v>
      </c>
      <c r="S114" s="16">
        <f t="shared" si="107"/>
        <v>1.16701403243899</v>
      </c>
      <c r="T114" s="3">
        <v>0.27</v>
      </c>
      <c r="U114" s="17">
        <f t="shared" si="108"/>
        <v>0.315093788758528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0.385400777310696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292.74</v>
      </c>
      <c r="AF114" s="1">
        <f t="shared" si="113"/>
        <v>11544157.9506684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27.8054193548387</v>
      </c>
      <c r="E115" s="12">
        <f t="shared" si="114"/>
        <v>29.4877096774194</v>
      </c>
      <c r="F115" s="9" t="s">
        <v>109</v>
      </c>
      <c r="G115" s="6">
        <v>9</v>
      </c>
      <c r="H115" s="11">
        <f t="shared" si="99"/>
        <v>27.8054193548387</v>
      </c>
      <c r="I115" s="11">
        <f t="shared" si="100"/>
        <v>300.955419354839</v>
      </c>
      <c r="J115" s="11">
        <f t="shared" si="101"/>
        <v>0.469357541722291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5.27710347605183</v>
      </c>
      <c r="P115" s="11">
        <f t="shared" si="104"/>
        <v>2.47684831493384</v>
      </c>
      <c r="Q115" s="15">
        <f t="shared" si="105"/>
        <v>1.11458174172023</v>
      </c>
      <c r="R115" s="11">
        <f t="shared" si="106"/>
        <v>1.24320825</v>
      </c>
      <c r="S115" s="16">
        <f t="shared" si="107"/>
        <v>0.896536635531682</v>
      </c>
      <c r="T115" s="3">
        <v>0.27</v>
      </c>
      <c r="U115" s="17">
        <f t="shared" si="108"/>
        <v>0.242064891593554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0.363382564815457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292.74</v>
      </c>
      <c r="AF115" s="1">
        <f t="shared" si="113"/>
        <v>10884632.2366569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26.5804</v>
      </c>
      <c r="E116" s="12">
        <f t="shared" si="114"/>
        <v>27.8054193548387</v>
      </c>
      <c r="F116" s="9" t="s">
        <v>109</v>
      </c>
      <c r="G116" s="6">
        <v>10</v>
      </c>
      <c r="H116" s="11">
        <f t="shared" si="99"/>
        <v>26.5804</v>
      </c>
      <c r="I116" s="11">
        <f t="shared" si="100"/>
        <v>299.7304</v>
      </c>
      <c r="J116" s="11">
        <f t="shared" si="101"/>
        <v>0.411223194485315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5.56294016111799</v>
      </c>
      <c r="P116" s="11">
        <f t="shared" si="104"/>
        <v>2.28761002378559</v>
      </c>
      <c r="Q116" s="15">
        <f t="shared" si="105"/>
        <v>1.02942451070352</v>
      </c>
      <c r="R116" s="11">
        <f t="shared" si="106"/>
        <v>1.24320825</v>
      </c>
      <c r="S116" s="16">
        <f t="shared" si="107"/>
        <v>0.828038673893546</v>
      </c>
      <c r="T116" s="3">
        <v>0.27</v>
      </c>
      <c r="U116" s="17">
        <f t="shared" si="108"/>
        <v>0.223570441951257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0.342606488248304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292.74</v>
      </c>
      <c r="AF116" s="1">
        <f t="shared" si="113"/>
        <v>10262313.0209045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23.1901935483871</v>
      </c>
      <c r="E117" s="12">
        <f t="shared" si="114"/>
        <v>26.5804</v>
      </c>
      <c r="F117" s="9" t="s">
        <v>109</v>
      </c>
      <c r="G117" s="6">
        <v>11</v>
      </c>
      <c r="H117" s="11">
        <f t="shared" si="99"/>
        <v>23.1901935483871</v>
      </c>
      <c r="I117" s="11">
        <f t="shared" si="100"/>
        <v>296.340193548387</v>
      </c>
      <c r="J117" s="11">
        <f t="shared" si="101"/>
        <v>0.283580984048742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3.11156363046578</v>
      </c>
      <c r="O117" s="11">
        <f t="shared" si="115"/>
        <v>2.92645150686662</v>
      </c>
      <c r="P117" s="11">
        <f t="shared" si="104"/>
        <v>0.82988599808816</v>
      </c>
      <c r="Q117" s="15">
        <f t="shared" si="105"/>
        <v>0.373448699139672</v>
      </c>
      <c r="R117" s="11">
        <f t="shared" si="106"/>
        <v>1.24320825</v>
      </c>
      <c r="S117" s="16">
        <f t="shared" si="107"/>
        <v>0.300391104338048</v>
      </c>
      <c r="T117" s="3">
        <v>0.27</v>
      </c>
      <c r="U117" s="17">
        <f t="shared" si="108"/>
        <v>0.081105598171273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0.299653337848639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292.74</v>
      </c>
      <c r="AF117" s="1">
        <f t="shared" si="113"/>
        <v>8975709.61508722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20.917</v>
      </c>
      <c r="E118" s="12">
        <f t="shared" si="114"/>
        <v>23.1901935483871</v>
      </c>
      <c r="F118" s="9" t="s">
        <v>111</v>
      </c>
      <c r="G118" s="6">
        <v>12</v>
      </c>
      <c r="H118" s="11">
        <f t="shared" si="99"/>
        <v>20.917</v>
      </c>
      <c r="I118" s="11">
        <f t="shared" si="100"/>
        <v>294.067</v>
      </c>
      <c r="J118" s="11">
        <f t="shared" si="101"/>
        <v>0.219973810216396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4.85925050877846</v>
      </c>
      <c r="P118" s="11">
        <f t="shared" si="104"/>
        <v>1.06890784921196</v>
      </c>
      <c r="Q118" s="15">
        <f t="shared" si="105"/>
        <v>0.48100853214538</v>
      </c>
      <c r="R118" s="11">
        <f t="shared" si="106"/>
        <v>1.24320825</v>
      </c>
      <c r="S118" s="16">
        <f t="shared" si="107"/>
        <v>0.38690905738872</v>
      </c>
      <c r="T118" s="3">
        <v>0.27</v>
      </c>
      <c r="U118" s="17">
        <f t="shared" si="108"/>
        <v>0.104465445494954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0.257896331816729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292.74</v>
      </c>
      <c r="AF118" s="1">
        <f t="shared" si="113"/>
        <v>7724935.09267162</v>
      </c>
      <c r="AG118" s="1">
        <f>SUM(AF107:AF118)</f>
        <v>113750680.053593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14.2702903225806</v>
      </c>
      <c r="E119" s="12">
        <f t="shared" si="114"/>
        <v>20.917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9">
        <v>15.48</v>
      </c>
      <c r="E123" s="9"/>
      <c r="F123" s="9"/>
      <c r="G123" s="6">
        <v>1</v>
      </c>
      <c r="H123" s="11">
        <f t="shared" ref="H123:H134" si="116">E124</f>
        <v>15.48</v>
      </c>
      <c r="I123" s="11">
        <f t="shared" ref="I123:I134" si="117">H123+273.15</f>
        <v>288.63</v>
      </c>
      <c r="J123" s="11">
        <f t="shared" ref="J123:J134" si="118">EXP(($C$18*(I123-$C$16))/($C$19*I123*$C$16))</f>
        <v>0.117894699086226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0.0614490750577227</v>
      </c>
      <c r="Q123" s="15">
        <f t="shared" ref="Q123:Q134" si="122">P123*$B$125</f>
        <v>0.0159767595150079</v>
      </c>
      <c r="R123" s="11">
        <f t="shared" ref="R123:R134" si="123">L123*$B$125</f>
        <v>0.1355172</v>
      </c>
      <c r="S123" s="16">
        <f t="shared" ref="S123:S134" si="124">Q123/R123</f>
        <v>0.117894699086226</v>
      </c>
      <c r="T123" s="3">
        <v>0.01</v>
      </c>
      <c r="U123" s="17">
        <f t="shared" ref="U123:U134" si="125">S123*T123</f>
        <v>0.00117894699086226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0.00666894699086226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14.5</v>
      </c>
      <c r="AX123" s="1">
        <f t="shared" ref="AX123:AX134" si="132">AW123*10000*AV123*0.67*AU123*AT123</f>
        <v>8779.99947990302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15.5435161290323</v>
      </c>
      <c r="E124" s="12">
        <f t="shared" ref="E124:E135" si="133">D123</f>
        <v>15.48</v>
      </c>
      <c r="F124" s="9" t="s">
        <v>109</v>
      </c>
      <c r="G124" s="6">
        <v>2</v>
      </c>
      <c r="H124" s="11">
        <f t="shared" si="116"/>
        <v>15.5435161290323</v>
      </c>
      <c r="I124" s="11">
        <f t="shared" si="117"/>
        <v>288.693516129032</v>
      </c>
      <c r="J124" s="11">
        <f t="shared" si="118"/>
        <v>0.11877296945491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0.980990924942277</v>
      </c>
      <c r="P124" s="11">
        <f t="shared" si="121"/>
        <v>0.116515205163713</v>
      </c>
      <c r="Q124" s="15">
        <f t="shared" si="122"/>
        <v>0.0302939533425654</v>
      </c>
      <c r="R124" s="11">
        <f t="shared" si="123"/>
        <v>0.1355172</v>
      </c>
      <c r="S124" s="16">
        <f t="shared" si="124"/>
        <v>0.223543235416356</v>
      </c>
      <c r="T124" s="3">
        <v>0.01</v>
      </c>
      <c r="U124" s="17">
        <f t="shared" si="125"/>
        <v>0.00223543235416356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0.00772543235416356</v>
      </c>
      <c r="AU124" s="24">
        <f t="shared" si="129"/>
        <v>52.122</v>
      </c>
      <c r="AV124" s="1">
        <f t="shared" si="130"/>
        <v>0.26</v>
      </c>
      <c r="AW124" s="2">
        <f t="shared" si="131"/>
        <v>14.5</v>
      </c>
      <c r="AX124" s="1">
        <f t="shared" si="132"/>
        <v>10170.9148602502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16.5314827586207</v>
      </c>
      <c r="E125" s="12">
        <f t="shared" si="133"/>
        <v>15.5435161290323</v>
      </c>
      <c r="F125" s="9" t="s">
        <v>109</v>
      </c>
      <c r="G125" s="6">
        <v>3</v>
      </c>
      <c r="H125" s="11">
        <f t="shared" si="116"/>
        <v>16.5314827586207</v>
      </c>
      <c r="I125" s="11">
        <f t="shared" si="117"/>
        <v>289.681482758621</v>
      </c>
      <c r="J125" s="11">
        <f t="shared" si="118"/>
        <v>0.133251854305841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1.38569571977856</v>
      </c>
      <c r="P125" s="11">
        <f t="shared" si="121"/>
        <v>0.18464652416416</v>
      </c>
      <c r="Q125" s="15">
        <f t="shared" si="122"/>
        <v>0.0480080962826817</v>
      </c>
      <c r="R125" s="11">
        <f t="shared" si="123"/>
        <v>0.1355172</v>
      </c>
      <c r="S125" s="16">
        <f t="shared" si="124"/>
        <v>0.354258325014697</v>
      </c>
      <c r="T125" s="3">
        <v>0.01</v>
      </c>
      <c r="U125" s="17">
        <f t="shared" si="125"/>
        <v>0.00354258325014697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0.013492583250147</v>
      </c>
      <c r="AU125" s="24">
        <f t="shared" si="129"/>
        <v>52.122</v>
      </c>
      <c r="AV125" s="1">
        <f t="shared" si="130"/>
        <v>0.26</v>
      </c>
      <c r="AW125" s="2">
        <f t="shared" si="131"/>
        <v>14.5</v>
      </c>
      <c r="AX125" s="1">
        <f t="shared" si="132"/>
        <v>17763.6550539625</v>
      </c>
    </row>
    <row r="126" s="1" customFormat="1" spans="1:50">
      <c r="A126" s="6"/>
      <c r="B126" s="6"/>
      <c r="C126" s="9">
        <v>3</v>
      </c>
      <c r="D126" s="10">
        <v>19.4485483870968</v>
      </c>
      <c r="E126" s="12">
        <f t="shared" si="133"/>
        <v>16.5314827586207</v>
      </c>
      <c r="F126" s="9" t="s">
        <v>109</v>
      </c>
      <c r="G126" s="6">
        <v>4</v>
      </c>
      <c r="H126" s="11">
        <f t="shared" si="116"/>
        <v>19.4485483870968</v>
      </c>
      <c r="I126" s="11">
        <f t="shared" si="117"/>
        <v>292.598548387097</v>
      </c>
      <c r="J126" s="11">
        <f t="shared" si="118"/>
        <v>0.186296006059972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1.7222691956144</v>
      </c>
      <c r="P126" s="11">
        <f t="shared" si="121"/>
        <v>0.320851872503084</v>
      </c>
      <c r="Q126" s="15">
        <f t="shared" si="122"/>
        <v>0.0834214868508018</v>
      </c>
      <c r="R126" s="11">
        <f t="shared" si="123"/>
        <v>0.1355172</v>
      </c>
      <c r="S126" s="16">
        <f t="shared" si="124"/>
        <v>0.615578589660956</v>
      </c>
      <c r="T126" s="3">
        <v>0.01</v>
      </c>
      <c r="U126" s="17">
        <f t="shared" si="125"/>
        <v>0.00615578589660956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0.0161057858966096</v>
      </c>
      <c r="AU126" s="24">
        <f t="shared" si="129"/>
        <v>52.122</v>
      </c>
      <c r="AV126" s="1">
        <f t="shared" si="130"/>
        <v>0.26</v>
      </c>
      <c r="AW126" s="2">
        <f t="shared" si="131"/>
        <v>14.5</v>
      </c>
      <c r="AX126" s="1">
        <f t="shared" si="132"/>
        <v>21204.0659476554</v>
      </c>
    </row>
    <row r="127" s="1" customFormat="1" spans="1:50">
      <c r="A127" s="6"/>
      <c r="B127" s="6"/>
      <c r="C127" s="9">
        <v>4</v>
      </c>
      <c r="D127" s="10">
        <v>20.0018333333333</v>
      </c>
      <c r="E127" s="12">
        <f t="shared" si="133"/>
        <v>19.4485483870968</v>
      </c>
      <c r="F127" s="9" t="s">
        <v>109</v>
      </c>
      <c r="G127" s="6">
        <v>5</v>
      </c>
      <c r="H127" s="11">
        <f t="shared" si="116"/>
        <v>20.0018333333333</v>
      </c>
      <c r="I127" s="11">
        <f t="shared" si="117"/>
        <v>293.151833333333</v>
      </c>
      <c r="J127" s="11">
        <f t="shared" si="118"/>
        <v>0.198371721405193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1.33134645695575</v>
      </c>
      <c r="O127" s="11">
        <f t="shared" si="134"/>
        <v>0.591290866155566</v>
      </c>
      <c r="P127" s="11">
        <f t="shared" si="121"/>
        <v>0.117295386970447</v>
      </c>
      <c r="Q127" s="15">
        <f t="shared" si="122"/>
        <v>0.0304968006123162</v>
      </c>
      <c r="R127" s="11">
        <f t="shared" si="123"/>
        <v>0.1355172</v>
      </c>
      <c r="S127" s="16">
        <f t="shared" si="124"/>
        <v>0.22504007323289</v>
      </c>
      <c r="T127" s="3">
        <v>0.01</v>
      </c>
      <c r="U127" s="17">
        <f t="shared" si="125"/>
        <v>0.0022504007323289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0.0171504007323289</v>
      </c>
      <c r="AU127" s="24">
        <f t="shared" si="129"/>
        <v>52.122</v>
      </c>
      <c r="AV127" s="1">
        <f t="shared" si="130"/>
        <v>0.26</v>
      </c>
      <c r="AW127" s="2">
        <f t="shared" si="131"/>
        <v>14.5</v>
      </c>
      <c r="AX127" s="1">
        <f t="shared" si="132"/>
        <v>22579.3531896865</v>
      </c>
    </row>
    <row r="128" s="1" customFormat="1" spans="1:50">
      <c r="A128" s="6"/>
      <c r="B128" s="6"/>
      <c r="C128" s="9">
        <v>5</v>
      </c>
      <c r="D128" s="10">
        <v>26.8418064516129</v>
      </c>
      <c r="E128" s="12">
        <f t="shared" si="133"/>
        <v>20.0018333333333</v>
      </c>
      <c r="F128" s="9" t="s">
        <v>111</v>
      </c>
      <c r="G128" s="6">
        <v>6</v>
      </c>
      <c r="H128" s="11">
        <f t="shared" si="116"/>
        <v>26.8418064516129</v>
      </c>
      <c r="I128" s="11">
        <f t="shared" si="117"/>
        <v>299.991806451613</v>
      </c>
      <c r="J128" s="11">
        <f t="shared" si="118"/>
        <v>0.423029954645353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0.995215479185119</v>
      </c>
      <c r="P128" s="11">
        <f t="shared" si="121"/>
        <v>0.421005959022034</v>
      </c>
      <c r="Q128" s="15">
        <f t="shared" si="122"/>
        <v>0.109461549345729</v>
      </c>
      <c r="R128" s="11">
        <f t="shared" si="123"/>
        <v>0.1355172</v>
      </c>
      <c r="S128" s="16">
        <f t="shared" si="124"/>
        <v>0.807731781247907</v>
      </c>
      <c r="T128" s="3">
        <v>0.01</v>
      </c>
      <c r="U128" s="17">
        <f t="shared" si="125"/>
        <v>0.00807731781247907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0.0229773178124791</v>
      </c>
      <c r="AU128" s="24">
        <f t="shared" si="129"/>
        <v>52.122</v>
      </c>
      <c r="AV128" s="1">
        <f t="shared" si="130"/>
        <v>0.26</v>
      </c>
      <c r="AW128" s="2">
        <f t="shared" si="131"/>
        <v>14.5</v>
      </c>
      <c r="AX128" s="1">
        <f t="shared" si="132"/>
        <v>30250.7785291376</v>
      </c>
    </row>
    <row r="129" s="1" customFormat="1" spans="1:50">
      <c r="A129" s="6"/>
      <c r="B129" s="6"/>
      <c r="C129" s="9">
        <v>6</v>
      </c>
      <c r="D129" s="10">
        <v>28.1582</v>
      </c>
      <c r="E129" s="12">
        <f t="shared" si="133"/>
        <v>26.8418064516129</v>
      </c>
      <c r="F129" s="9" t="s">
        <v>109</v>
      </c>
      <c r="G129" s="6">
        <v>7</v>
      </c>
      <c r="H129" s="11">
        <f t="shared" si="116"/>
        <v>28.1582</v>
      </c>
      <c r="I129" s="11">
        <f t="shared" si="117"/>
        <v>301.3082</v>
      </c>
      <c r="J129" s="11">
        <f t="shared" si="118"/>
        <v>0.487477727646092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1.09542952016309</v>
      </c>
      <c r="P129" s="11">
        <f t="shared" si="121"/>
        <v>0.53399749328555</v>
      </c>
      <c r="Q129" s="15">
        <f t="shared" si="122"/>
        <v>0.138839348254243</v>
      </c>
      <c r="R129" s="11">
        <f t="shared" si="123"/>
        <v>0.1355172</v>
      </c>
      <c r="S129" s="16">
        <f t="shared" si="124"/>
        <v>1.02451458747851</v>
      </c>
      <c r="T129" s="3">
        <v>0.01</v>
      </c>
      <c r="U129" s="17">
        <f t="shared" si="125"/>
        <v>0.0102451458747851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0.0251451458747851</v>
      </c>
      <c r="AU129" s="24">
        <f t="shared" si="129"/>
        <v>52.122</v>
      </c>
      <c r="AV129" s="1">
        <f t="shared" si="130"/>
        <v>0.26</v>
      </c>
      <c r="AW129" s="2">
        <f t="shared" si="131"/>
        <v>14.5</v>
      </c>
      <c r="AX129" s="1">
        <f t="shared" si="132"/>
        <v>33104.8316930997</v>
      </c>
    </row>
    <row r="130" s="1" customFormat="1" spans="1:50">
      <c r="A130" s="6"/>
      <c r="B130" s="6"/>
      <c r="C130" s="9">
        <v>7</v>
      </c>
      <c r="D130" s="10">
        <v>29.4877096774194</v>
      </c>
      <c r="E130" s="12">
        <f t="shared" si="133"/>
        <v>28.1582</v>
      </c>
      <c r="F130" s="9" t="s">
        <v>109</v>
      </c>
      <c r="G130" s="6">
        <v>8</v>
      </c>
      <c r="H130" s="11">
        <f t="shared" si="116"/>
        <v>29.4877096774194</v>
      </c>
      <c r="I130" s="11">
        <f t="shared" si="117"/>
        <v>302.637709677419</v>
      </c>
      <c r="J130" s="11">
        <f t="shared" si="118"/>
        <v>0.561834309535409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1.08265202687754</v>
      </c>
      <c r="P130" s="11">
        <f t="shared" si="121"/>
        <v>0.608271053987851</v>
      </c>
      <c r="Q130" s="15">
        <f t="shared" si="122"/>
        <v>0.158150474036841</v>
      </c>
      <c r="R130" s="11">
        <f t="shared" si="123"/>
        <v>0.1355172</v>
      </c>
      <c r="S130" s="16">
        <f t="shared" si="124"/>
        <v>1.16701403243899</v>
      </c>
      <c r="T130" s="3">
        <v>0.01</v>
      </c>
      <c r="U130" s="17">
        <f t="shared" si="125"/>
        <v>0.0116701403243899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0.0265701403243899</v>
      </c>
      <c r="AU130" s="24">
        <f t="shared" si="129"/>
        <v>52.122</v>
      </c>
      <c r="AV130" s="1">
        <f t="shared" si="130"/>
        <v>0.26</v>
      </c>
      <c r="AW130" s="2">
        <f t="shared" si="131"/>
        <v>14.5</v>
      </c>
      <c r="AX130" s="1">
        <f t="shared" si="132"/>
        <v>34980.9075628791</v>
      </c>
    </row>
    <row r="131" s="1" customFormat="1" spans="1:50">
      <c r="A131" s="6"/>
      <c r="B131" s="6"/>
      <c r="C131" s="9">
        <v>8</v>
      </c>
      <c r="D131" s="10">
        <v>27.8054193548387</v>
      </c>
      <c r="E131" s="12">
        <f t="shared" si="133"/>
        <v>29.4877096774194</v>
      </c>
      <c r="F131" s="9" t="s">
        <v>109</v>
      </c>
      <c r="G131" s="6">
        <v>9</v>
      </c>
      <c r="H131" s="11">
        <f t="shared" si="116"/>
        <v>27.8054193548387</v>
      </c>
      <c r="I131" s="11">
        <f t="shared" si="117"/>
        <v>300.955419354839</v>
      </c>
      <c r="J131" s="11">
        <f t="shared" si="118"/>
        <v>0.469357541722291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0.995600972889684</v>
      </c>
      <c r="P131" s="11">
        <f t="shared" si="121"/>
        <v>0.467292825171823</v>
      </c>
      <c r="Q131" s="15">
        <f t="shared" si="122"/>
        <v>0.121496134544674</v>
      </c>
      <c r="R131" s="11">
        <f t="shared" si="123"/>
        <v>0.1355172</v>
      </c>
      <c r="S131" s="16">
        <f t="shared" si="124"/>
        <v>0.896536635531682</v>
      </c>
      <c r="T131" s="3">
        <v>0.01</v>
      </c>
      <c r="U131" s="17">
        <f t="shared" si="125"/>
        <v>0.00896536635531682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0.0238653663553168</v>
      </c>
      <c r="AU131" s="24">
        <f t="shared" si="129"/>
        <v>52.122</v>
      </c>
      <c r="AV131" s="1">
        <f t="shared" si="130"/>
        <v>0.26</v>
      </c>
      <c r="AW131" s="2">
        <f t="shared" si="131"/>
        <v>14.5</v>
      </c>
      <c r="AX131" s="1">
        <f t="shared" si="132"/>
        <v>31419.9384812151</v>
      </c>
    </row>
    <row r="132" s="1" customFormat="1" spans="1:50">
      <c r="A132" s="6"/>
      <c r="B132" s="6"/>
      <c r="C132" s="9">
        <v>9</v>
      </c>
      <c r="D132" s="10">
        <v>26.5804</v>
      </c>
      <c r="E132" s="12">
        <f t="shared" si="133"/>
        <v>27.8054193548387</v>
      </c>
      <c r="F132" s="9" t="s">
        <v>109</v>
      </c>
      <c r="G132" s="6">
        <v>10</v>
      </c>
      <c r="H132" s="11">
        <f t="shared" si="116"/>
        <v>26.5804</v>
      </c>
      <c r="I132" s="11">
        <f t="shared" si="117"/>
        <v>299.7304</v>
      </c>
      <c r="J132" s="11">
        <f t="shared" si="118"/>
        <v>0.411223194485315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1.04952814771786</v>
      </c>
      <c r="P132" s="11">
        <f t="shared" si="121"/>
        <v>0.431590317606794</v>
      </c>
      <c r="Q132" s="15">
        <f t="shared" si="122"/>
        <v>0.112213482577766</v>
      </c>
      <c r="R132" s="11">
        <f t="shared" si="123"/>
        <v>0.1355172</v>
      </c>
      <c r="S132" s="16">
        <f t="shared" si="124"/>
        <v>0.828038673893546</v>
      </c>
      <c r="T132" s="3">
        <v>0.01</v>
      </c>
      <c r="U132" s="17">
        <f t="shared" si="125"/>
        <v>0.00828038673893546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0.0182303867389355</v>
      </c>
      <c r="AU132" s="24">
        <f t="shared" si="129"/>
        <v>52.122</v>
      </c>
      <c r="AV132" s="1">
        <f t="shared" si="130"/>
        <v>0.26</v>
      </c>
      <c r="AW132" s="2">
        <f t="shared" si="131"/>
        <v>14.5</v>
      </c>
      <c r="AX132" s="1">
        <f t="shared" si="132"/>
        <v>24001.20833253</v>
      </c>
    </row>
    <row r="133" s="1" customFormat="1" spans="1:50">
      <c r="A133" s="6"/>
      <c r="B133" s="6"/>
      <c r="C133" s="9">
        <v>10</v>
      </c>
      <c r="D133" s="10">
        <v>23.1901935483871</v>
      </c>
      <c r="E133" s="12">
        <f t="shared" si="133"/>
        <v>26.5804</v>
      </c>
      <c r="F133" s="9" t="s">
        <v>109</v>
      </c>
      <c r="G133" s="6">
        <v>11</v>
      </c>
      <c r="H133" s="11">
        <f t="shared" si="116"/>
        <v>23.1901935483871</v>
      </c>
      <c r="I133" s="11">
        <f t="shared" si="117"/>
        <v>296.340193548387</v>
      </c>
      <c r="J133" s="11">
        <f t="shared" si="118"/>
        <v>0.283580984048742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0.587040938605514</v>
      </c>
      <c r="O133" s="11">
        <f t="shared" si="134"/>
        <v>0.552116891505553</v>
      </c>
      <c r="P133" s="11">
        <f t="shared" si="121"/>
        <v>0.156569851403077</v>
      </c>
      <c r="Q133" s="15">
        <f t="shared" si="122"/>
        <v>0.0407081613648001</v>
      </c>
      <c r="R133" s="11">
        <f t="shared" si="123"/>
        <v>0.1355172</v>
      </c>
      <c r="S133" s="16">
        <f t="shared" si="124"/>
        <v>0.300391104338048</v>
      </c>
      <c r="T133" s="3">
        <v>0.01</v>
      </c>
      <c r="U133" s="17">
        <f t="shared" si="125"/>
        <v>0.00300391104338048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0.0129539110433805</v>
      </c>
      <c r="AU133" s="24">
        <f t="shared" si="129"/>
        <v>52.122</v>
      </c>
      <c r="AV133" s="1">
        <f t="shared" si="130"/>
        <v>0.26</v>
      </c>
      <c r="AW133" s="2">
        <f t="shared" si="131"/>
        <v>14.5</v>
      </c>
      <c r="AX133" s="1">
        <f t="shared" si="132"/>
        <v>17054.4663766903</v>
      </c>
    </row>
    <row r="134" s="1" customFormat="1" spans="1:51">
      <c r="A134" s="6"/>
      <c r="B134" s="6"/>
      <c r="C134" s="9">
        <v>11</v>
      </c>
      <c r="D134" s="10">
        <v>20.917</v>
      </c>
      <c r="E134" s="12">
        <f t="shared" si="133"/>
        <v>23.1901935483871</v>
      </c>
      <c r="F134" s="9" t="s">
        <v>111</v>
      </c>
      <c r="G134" s="6">
        <v>12</v>
      </c>
      <c r="H134" s="11">
        <f t="shared" si="116"/>
        <v>20.917</v>
      </c>
      <c r="I134" s="11">
        <f t="shared" si="117"/>
        <v>294.067</v>
      </c>
      <c r="J134" s="11">
        <f t="shared" si="118"/>
        <v>0.219973810216396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0.916767040102476</v>
      </c>
      <c r="P134" s="11">
        <f t="shared" si="121"/>
        <v>0.201664738892149</v>
      </c>
      <c r="Q134" s="15">
        <f t="shared" si="122"/>
        <v>0.0524328321119587</v>
      </c>
      <c r="R134" s="11">
        <f t="shared" si="123"/>
        <v>0.1355172</v>
      </c>
      <c r="S134" s="16">
        <f t="shared" si="124"/>
        <v>0.38690905738872</v>
      </c>
      <c r="T134" s="3">
        <v>0.01</v>
      </c>
      <c r="U134" s="17">
        <f t="shared" si="125"/>
        <v>0.0038690905738872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0.0093590905738872</v>
      </c>
      <c r="AU134" s="24">
        <f t="shared" si="129"/>
        <v>52.122</v>
      </c>
      <c r="AV134" s="1">
        <f t="shared" si="130"/>
        <v>0.26</v>
      </c>
      <c r="AW134" s="2">
        <f t="shared" si="131"/>
        <v>14.5</v>
      </c>
      <c r="AX134" s="1">
        <f t="shared" si="132"/>
        <v>12321.7069326968</v>
      </c>
      <c r="AY134" s="1">
        <f>SUM(AX123:AX134)</f>
        <v>263631.826439706</v>
      </c>
    </row>
    <row r="135" s="1" customFormat="1" spans="1:46">
      <c r="A135" s="6"/>
      <c r="B135" s="6"/>
      <c r="C135" s="9">
        <v>12</v>
      </c>
      <c r="D135" s="10">
        <v>14.2702903225806</v>
      </c>
      <c r="E135" s="12">
        <f t="shared" si="133"/>
        <v>20.917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9">
        <v>15.48</v>
      </c>
      <c r="E139" s="9"/>
      <c r="F139" s="9"/>
      <c r="G139" s="6">
        <v>1</v>
      </c>
      <c r="H139" s="11">
        <f t="shared" ref="H139:H150" si="135">E140</f>
        <v>15.48</v>
      </c>
      <c r="I139" s="11">
        <f t="shared" ref="I139:I150" si="136">H139+273.15</f>
        <v>288.63</v>
      </c>
      <c r="J139" s="11">
        <f t="shared" ref="J139:J150" si="137">EXP(($C$18*(I139-$C$16))/($C$19*I139*$C$16))</f>
        <v>0.117894699086226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0.0335646208298486</v>
      </c>
      <c r="Q139" s="15">
        <f t="shared" ref="Q139:Q150" si="141">P139*$B$125</f>
        <v>0.00872680141576062</v>
      </c>
      <c r="R139" s="11">
        <f t="shared" ref="R139:R150" si="142">L139*$B$125</f>
        <v>0.074022</v>
      </c>
      <c r="S139" s="16">
        <f t="shared" ref="S139:S150" si="143">Q139/R139</f>
        <v>0.117894699086226</v>
      </c>
      <c r="T139" s="3">
        <v>0.01</v>
      </c>
      <c r="U139" s="17">
        <f t="shared" ref="U139:U150" si="144">S139*T139</f>
        <v>0.00117894699086226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0.00666894699086226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15.5435161290323</v>
      </c>
      <c r="E140" s="12">
        <f t="shared" ref="E140:E151" si="154">D139</f>
        <v>15.48</v>
      </c>
      <c r="F140" s="9" t="s">
        <v>109</v>
      </c>
      <c r="G140" s="6">
        <v>2</v>
      </c>
      <c r="H140" s="11">
        <f t="shared" si="135"/>
        <v>15.5435161290323</v>
      </c>
      <c r="I140" s="11">
        <f t="shared" si="136"/>
        <v>288.693516129032</v>
      </c>
      <c r="J140" s="11">
        <f t="shared" si="137"/>
        <v>0.11877296945491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0.535835379170151</v>
      </c>
      <c r="P140" s="11">
        <f t="shared" si="140"/>
        <v>0.0636427591230365</v>
      </c>
      <c r="Q140" s="15">
        <f t="shared" si="141"/>
        <v>0.0165471173719895</v>
      </c>
      <c r="R140" s="11">
        <f t="shared" si="142"/>
        <v>0.074022</v>
      </c>
      <c r="S140" s="16">
        <f t="shared" si="143"/>
        <v>0.223543235416356</v>
      </c>
      <c r="T140" s="3">
        <v>0.01</v>
      </c>
      <c r="U140" s="17">
        <f t="shared" si="144"/>
        <v>0.00223543235416356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0.00772543235416356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16.5314827586207</v>
      </c>
      <c r="E141" s="12">
        <f t="shared" si="154"/>
        <v>15.5435161290323</v>
      </c>
      <c r="F141" s="9" t="s">
        <v>109</v>
      </c>
      <c r="G141" s="6">
        <v>3</v>
      </c>
      <c r="H141" s="11">
        <f t="shared" si="135"/>
        <v>16.5314827586207</v>
      </c>
      <c r="I141" s="11">
        <f t="shared" si="136"/>
        <v>289.681482758621</v>
      </c>
      <c r="J141" s="11">
        <f t="shared" si="137"/>
        <v>0.133251854305841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0.756892620047115</v>
      </c>
      <c r="P141" s="11">
        <f t="shared" si="140"/>
        <v>0.100857345131684</v>
      </c>
      <c r="Q141" s="15">
        <f t="shared" si="141"/>
        <v>0.0262229097342379</v>
      </c>
      <c r="R141" s="11">
        <f t="shared" si="142"/>
        <v>0.074022</v>
      </c>
      <c r="S141" s="16">
        <f t="shared" si="143"/>
        <v>0.354258325014697</v>
      </c>
      <c r="T141" s="3">
        <v>0.01</v>
      </c>
      <c r="U141" s="17">
        <f t="shared" si="144"/>
        <v>0.00354258325014697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0.013492583250147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19.4485483870968</v>
      </c>
      <c r="E142" s="12">
        <f t="shared" si="154"/>
        <v>16.5314827586207</v>
      </c>
      <c r="F142" s="9" t="s">
        <v>109</v>
      </c>
      <c r="G142" s="6">
        <v>4</v>
      </c>
      <c r="H142" s="11">
        <f t="shared" si="135"/>
        <v>19.4485483870968</v>
      </c>
      <c r="I142" s="11">
        <f t="shared" si="136"/>
        <v>292.598548387097</v>
      </c>
      <c r="J142" s="11">
        <f t="shared" si="137"/>
        <v>0.186296006059972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0.940735274915431</v>
      </c>
      <c r="P142" s="11">
        <f t="shared" si="140"/>
        <v>0.175255224476474</v>
      </c>
      <c r="Q142" s="15">
        <f t="shared" si="141"/>
        <v>0.0455663583638833</v>
      </c>
      <c r="R142" s="11">
        <f t="shared" si="142"/>
        <v>0.074022</v>
      </c>
      <c r="S142" s="16">
        <f t="shared" si="143"/>
        <v>0.615578589660957</v>
      </c>
      <c r="T142" s="3">
        <v>0.01</v>
      </c>
      <c r="U142" s="17">
        <f t="shared" si="144"/>
        <v>0.00615578589660957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0.0161057858966096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20.0018333333333</v>
      </c>
      <c r="E143" s="12">
        <f t="shared" si="154"/>
        <v>19.4485483870968</v>
      </c>
      <c r="F143" s="9" t="s">
        <v>109</v>
      </c>
      <c r="G143" s="6">
        <v>5</v>
      </c>
      <c r="H143" s="11">
        <f t="shared" si="135"/>
        <v>20.0018333333333</v>
      </c>
      <c r="I143" s="11">
        <f t="shared" si="136"/>
        <v>293.151833333333</v>
      </c>
      <c r="J143" s="11">
        <f t="shared" si="137"/>
        <v>0.198371721405193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0.727206047917009</v>
      </c>
      <c r="O143" s="11">
        <f t="shared" si="155"/>
        <v>0.322974002521948</v>
      </c>
      <c r="P143" s="11">
        <f t="shared" si="140"/>
        <v>0.0640689088494038</v>
      </c>
      <c r="Q143" s="15">
        <f t="shared" si="141"/>
        <v>0.016657916300845</v>
      </c>
      <c r="R143" s="11">
        <f t="shared" si="142"/>
        <v>0.074022</v>
      </c>
      <c r="S143" s="16">
        <f t="shared" si="143"/>
        <v>0.22504007323289</v>
      </c>
      <c r="T143" s="3">
        <v>0.01</v>
      </c>
      <c r="U143" s="17">
        <f t="shared" si="144"/>
        <v>0.0022504007323289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0.0171504007323289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26.8418064516129</v>
      </c>
      <c r="E144" s="12">
        <f t="shared" si="154"/>
        <v>20.0018333333333</v>
      </c>
      <c r="F144" s="9" t="s">
        <v>111</v>
      </c>
      <c r="G144" s="6">
        <v>6</v>
      </c>
      <c r="H144" s="11">
        <f t="shared" si="135"/>
        <v>26.8418064516129</v>
      </c>
      <c r="I144" s="11">
        <f t="shared" si="136"/>
        <v>299.991806451613</v>
      </c>
      <c r="J144" s="11">
        <f t="shared" si="137"/>
        <v>0.423029954645353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0.543605093672544</v>
      </c>
      <c r="P144" s="11">
        <f t="shared" si="140"/>
        <v>0.229961238121279</v>
      </c>
      <c r="Q144" s="15">
        <f t="shared" si="141"/>
        <v>0.0597899219115326</v>
      </c>
      <c r="R144" s="11">
        <f t="shared" si="142"/>
        <v>0.074022</v>
      </c>
      <c r="S144" s="16">
        <f t="shared" si="143"/>
        <v>0.807731781247907</v>
      </c>
      <c r="T144" s="3">
        <v>0.01</v>
      </c>
      <c r="U144" s="17">
        <f t="shared" si="144"/>
        <v>0.00807731781247907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0.0229773178124791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28.1582</v>
      </c>
      <c r="E145" s="12">
        <f t="shared" si="154"/>
        <v>26.8418064516129</v>
      </c>
      <c r="F145" s="9" t="s">
        <v>109</v>
      </c>
      <c r="G145" s="6">
        <v>7</v>
      </c>
      <c r="H145" s="11">
        <f t="shared" si="135"/>
        <v>28.1582</v>
      </c>
      <c r="I145" s="11">
        <f t="shared" si="136"/>
        <v>301.3082</v>
      </c>
      <c r="J145" s="11">
        <f t="shared" si="137"/>
        <v>0.487477727646092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0.598343855551265</v>
      </c>
      <c r="P145" s="11">
        <f t="shared" si="140"/>
        <v>0.291679303055132</v>
      </c>
      <c r="Q145" s="15">
        <f t="shared" si="141"/>
        <v>0.0758366187943344</v>
      </c>
      <c r="R145" s="11">
        <f t="shared" si="142"/>
        <v>0.074022</v>
      </c>
      <c r="S145" s="16">
        <f t="shared" si="143"/>
        <v>1.02451458747851</v>
      </c>
      <c r="T145" s="3">
        <v>0.01</v>
      </c>
      <c r="U145" s="17">
        <f t="shared" si="144"/>
        <v>0.0102451458747851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0.0251451458747851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29.4877096774194</v>
      </c>
      <c r="E146" s="12">
        <f t="shared" si="154"/>
        <v>28.1582</v>
      </c>
      <c r="F146" s="9" t="s">
        <v>109</v>
      </c>
      <c r="G146" s="6">
        <v>8</v>
      </c>
      <c r="H146" s="11">
        <f t="shared" si="135"/>
        <v>29.4877096774194</v>
      </c>
      <c r="I146" s="11">
        <f t="shared" si="136"/>
        <v>302.637709677419</v>
      </c>
      <c r="J146" s="11">
        <f t="shared" si="137"/>
        <v>0.561834309535409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0.591364552496133</v>
      </c>
      <c r="P146" s="11">
        <f t="shared" si="140"/>
        <v>0.332248895035381</v>
      </c>
      <c r="Q146" s="15">
        <f t="shared" si="141"/>
        <v>0.086384712709199</v>
      </c>
      <c r="R146" s="11">
        <f t="shared" si="142"/>
        <v>0.074022</v>
      </c>
      <c r="S146" s="16">
        <f t="shared" si="143"/>
        <v>1.16701403243899</v>
      </c>
      <c r="T146" s="3">
        <v>0.01</v>
      </c>
      <c r="U146" s="17">
        <f t="shared" si="144"/>
        <v>0.0116701403243899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0.0265701403243899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27.8054193548387</v>
      </c>
      <c r="E147" s="12">
        <f t="shared" si="154"/>
        <v>29.4877096774194</v>
      </c>
      <c r="F147" s="9" t="s">
        <v>109</v>
      </c>
      <c r="G147" s="6">
        <v>9</v>
      </c>
      <c r="H147" s="11">
        <f t="shared" si="135"/>
        <v>27.8054193548387</v>
      </c>
      <c r="I147" s="11">
        <f t="shared" si="136"/>
        <v>300.955419354839</v>
      </c>
      <c r="J147" s="11">
        <f t="shared" si="137"/>
        <v>0.469357541722291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0.543815657460752</v>
      </c>
      <c r="P147" s="11">
        <f t="shared" si="140"/>
        <v>0.25524398013587</v>
      </c>
      <c r="Q147" s="15">
        <f t="shared" si="141"/>
        <v>0.0663634348353261</v>
      </c>
      <c r="R147" s="11">
        <f t="shared" si="142"/>
        <v>0.074022</v>
      </c>
      <c r="S147" s="16">
        <f t="shared" si="143"/>
        <v>0.896536635531682</v>
      </c>
      <c r="T147" s="3">
        <v>0.01</v>
      </c>
      <c r="U147" s="17">
        <f t="shared" si="144"/>
        <v>0.00896536635531682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0.0238653663553168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26.5804</v>
      </c>
      <c r="E148" s="12">
        <f t="shared" si="154"/>
        <v>27.8054193548387</v>
      </c>
      <c r="F148" s="9" t="s">
        <v>109</v>
      </c>
      <c r="G148" s="6">
        <v>10</v>
      </c>
      <c r="H148" s="11">
        <f t="shared" si="135"/>
        <v>26.5804</v>
      </c>
      <c r="I148" s="11">
        <f t="shared" si="136"/>
        <v>299.7304</v>
      </c>
      <c r="J148" s="11">
        <f t="shared" si="137"/>
        <v>0.411223194485315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0.573271677324882</v>
      </c>
      <c r="P148" s="11">
        <f t="shared" si="140"/>
        <v>0.235742610457493</v>
      </c>
      <c r="Q148" s="15">
        <f t="shared" si="141"/>
        <v>0.0612930787189481</v>
      </c>
      <c r="R148" s="11">
        <f t="shared" si="142"/>
        <v>0.074022</v>
      </c>
      <c r="S148" s="16">
        <f t="shared" si="143"/>
        <v>0.828038673893546</v>
      </c>
      <c r="T148" s="3">
        <v>0.01</v>
      </c>
      <c r="U148" s="17">
        <f t="shared" si="144"/>
        <v>0.00828038673893546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0.0182303867389355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23.1901935483871</v>
      </c>
      <c r="E149" s="12">
        <f t="shared" si="154"/>
        <v>26.5804</v>
      </c>
      <c r="F149" s="9" t="s">
        <v>109</v>
      </c>
      <c r="G149" s="6">
        <v>11</v>
      </c>
      <c r="H149" s="11">
        <f t="shared" si="135"/>
        <v>23.1901935483871</v>
      </c>
      <c r="I149" s="11">
        <f t="shared" si="136"/>
        <v>296.340193548387</v>
      </c>
      <c r="J149" s="11">
        <f t="shared" si="137"/>
        <v>0.283580984048742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0.32065261352402</v>
      </c>
      <c r="O149" s="11">
        <f t="shared" si="155"/>
        <v>0.301576453343369</v>
      </c>
      <c r="P149" s="11">
        <f t="shared" si="140"/>
        <v>0.0855213474050422</v>
      </c>
      <c r="Q149" s="15">
        <f t="shared" si="141"/>
        <v>0.022235550325311</v>
      </c>
      <c r="R149" s="11">
        <f t="shared" si="142"/>
        <v>0.074022</v>
      </c>
      <c r="S149" s="16">
        <f t="shared" si="143"/>
        <v>0.300391104338048</v>
      </c>
      <c r="T149" s="3">
        <v>0.01</v>
      </c>
      <c r="U149" s="17">
        <f t="shared" si="144"/>
        <v>0.00300391104338048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0.0129539110433805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20.917</v>
      </c>
      <c r="E150" s="12">
        <f t="shared" si="154"/>
        <v>23.1901935483871</v>
      </c>
      <c r="F150" s="9" t="s">
        <v>111</v>
      </c>
      <c r="G150" s="6">
        <v>12</v>
      </c>
      <c r="H150" s="11">
        <f t="shared" si="135"/>
        <v>20.917</v>
      </c>
      <c r="I150" s="11">
        <f t="shared" si="136"/>
        <v>294.067</v>
      </c>
      <c r="J150" s="11">
        <f t="shared" si="137"/>
        <v>0.219973810216396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0.500755105938327</v>
      </c>
      <c r="P150" s="11">
        <f t="shared" si="140"/>
        <v>0.110153008638569</v>
      </c>
      <c r="Q150" s="15">
        <f t="shared" si="141"/>
        <v>0.0286397822460278</v>
      </c>
      <c r="R150" s="11">
        <f t="shared" si="142"/>
        <v>0.074022</v>
      </c>
      <c r="S150" s="16">
        <f t="shared" si="143"/>
        <v>0.38690905738872</v>
      </c>
      <c r="T150" s="3">
        <v>0.01</v>
      </c>
      <c r="U150" s="17">
        <f t="shared" si="144"/>
        <v>0.0038690905738872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0.0093590905738872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14.2702903225806</v>
      </c>
      <c r="E151" s="12">
        <f t="shared" si="154"/>
        <v>20.917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23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226.2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230.2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368.8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3374.3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2.4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105351411.514945</v>
      </c>
      <c r="J16" s="7" t="s">
        <v>35</v>
      </c>
      <c r="K16" s="7">
        <f>I16/(10000*1000)</f>
        <v>10.5351411514945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58811163.8356164</v>
      </c>
      <c r="J17" s="7" t="s">
        <v>35</v>
      </c>
      <c r="K17" s="7">
        <f>I17/(10000*1000)</f>
        <v>5.88111638356164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13.2756674804839</v>
      </c>
      <c r="E29" s="9"/>
      <c r="F29" s="9"/>
      <c r="G29" s="6">
        <v>1</v>
      </c>
      <c r="H29" s="11">
        <f t="shared" ref="H29:H40" si="0">E30</f>
        <v>13.2756674804839</v>
      </c>
      <c r="I29" s="11">
        <f t="shared" ref="I29:I40" si="1">H29+273.15</f>
        <v>286.425667480484</v>
      </c>
      <c r="J29" s="11">
        <f t="shared" ref="J29:J40" si="2">EXP(($C$18*(I29-$C$16))/($C$19*I29*$C$16))</f>
        <v>0.0909373724089385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0.0903379435624762</v>
      </c>
      <c r="Q29" s="15">
        <f t="shared" ref="Q29:Q40" si="6">P29*$B$31</f>
        <v>0.0117439326631219</v>
      </c>
      <c r="R29" s="11">
        <f t="shared" ref="R29:R40" si="7">L29*$B$31</f>
        <v>0.129143083333333</v>
      </c>
      <c r="S29" s="16">
        <f t="shared" ref="S29:S40" si="8">Q29/R29</f>
        <v>0.0909373724089387</v>
      </c>
      <c r="T29" s="3">
        <v>0.01</v>
      </c>
      <c r="U29" s="17">
        <f t="shared" ref="U29:U40" si="9">S29*T29</f>
        <v>0.000909373724089387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0.0228093737240894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0.433333333333333</v>
      </c>
      <c r="AU29" s="1">
        <f t="shared" ref="AU29:AU40" si="17">AT29*10000*AS29*0.67*AR29*AQ29</f>
        <v>855.227017923597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13.548064516129</v>
      </c>
      <c r="E30" s="12">
        <f t="shared" ref="E30:E41" si="18">D29</f>
        <v>13.2756674804839</v>
      </c>
      <c r="F30" s="9" t="s">
        <v>109</v>
      </c>
      <c r="G30" s="6">
        <v>2</v>
      </c>
      <c r="H30" s="11">
        <f t="shared" si="0"/>
        <v>13.548064516129</v>
      </c>
      <c r="I30" s="11">
        <f t="shared" si="1"/>
        <v>286.698064516129</v>
      </c>
      <c r="J30" s="11">
        <f t="shared" si="2"/>
        <v>0.0939224542361329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1.89647872310419</v>
      </c>
      <c r="P30" s="11">
        <f t="shared" si="5"/>
        <v>0.178121936080553</v>
      </c>
      <c r="Q30" s="15">
        <f t="shared" si="6"/>
        <v>0.0231558516904719</v>
      </c>
      <c r="R30" s="11">
        <f t="shared" si="7"/>
        <v>0.129143083333333</v>
      </c>
      <c r="S30" s="16">
        <f t="shared" si="8"/>
        <v>0.179303847273833</v>
      </c>
      <c r="T30" s="3">
        <v>0.01</v>
      </c>
      <c r="U30" s="17">
        <f t="shared" si="9"/>
        <v>0.00179303847273833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0.0236930384727383</v>
      </c>
      <c r="AR30" s="24">
        <f t="shared" si="15"/>
        <v>99.3408333333333</v>
      </c>
      <c r="AS30" s="1">
        <f t="shared" si="16"/>
        <v>0.13</v>
      </c>
      <c r="AT30" s="2">
        <f>$E$4/12</f>
        <v>0.433333333333333</v>
      </c>
      <c r="AU30" s="1">
        <f t="shared" si="17"/>
        <v>888.359622833003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15.1889655172414</v>
      </c>
      <c r="E31" s="12">
        <f t="shared" si="18"/>
        <v>13.548064516129</v>
      </c>
      <c r="F31" s="9" t="s">
        <v>109</v>
      </c>
      <c r="G31" s="6">
        <v>3</v>
      </c>
      <c r="H31" s="11">
        <f t="shared" si="0"/>
        <v>15.1889655172414</v>
      </c>
      <c r="I31" s="11">
        <f t="shared" si="1"/>
        <v>288.338965517241</v>
      </c>
      <c r="J31" s="11">
        <f t="shared" si="2"/>
        <v>0.113947974406156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2.71176512035697</v>
      </c>
      <c r="P31" s="11">
        <f t="shared" si="5"/>
        <v>0.309000142529943</v>
      </c>
      <c r="Q31" s="15">
        <f t="shared" si="6"/>
        <v>0.0401700185288925</v>
      </c>
      <c r="R31" s="11">
        <f t="shared" si="7"/>
        <v>0.129143083333333</v>
      </c>
      <c r="S31" s="16">
        <f t="shared" si="8"/>
        <v>0.311050483634568</v>
      </c>
      <c r="T31" s="3">
        <v>0.01</v>
      </c>
      <c r="U31" s="17">
        <f t="shared" si="9"/>
        <v>0.00311050483634568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0.0250105048363457</v>
      </c>
      <c r="AR31" s="24">
        <f t="shared" si="15"/>
        <v>99.3408333333333</v>
      </c>
      <c r="AS31" s="1">
        <f t="shared" si="16"/>
        <v>0.13</v>
      </c>
      <c r="AT31" s="2">
        <f>$E$4/12</f>
        <v>0.433333333333333</v>
      </c>
      <c r="AU31" s="1">
        <f t="shared" si="17"/>
        <v>937.757420553884</v>
      </c>
    </row>
    <row r="32" s="1" customFormat="1" spans="1:47">
      <c r="A32" s="6"/>
      <c r="B32" s="6"/>
      <c r="C32" s="9">
        <v>3</v>
      </c>
      <c r="D32" s="10">
        <v>18.0528387096774</v>
      </c>
      <c r="E32" s="12">
        <f t="shared" si="18"/>
        <v>15.1889655172414</v>
      </c>
      <c r="F32" s="9" t="s">
        <v>109</v>
      </c>
      <c r="G32" s="6">
        <v>4</v>
      </c>
      <c r="H32" s="11">
        <f t="shared" si="0"/>
        <v>18.0528387096774</v>
      </c>
      <c r="I32" s="11">
        <f t="shared" si="1"/>
        <v>291.202838709677</v>
      </c>
      <c r="J32" s="11">
        <f t="shared" si="2"/>
        <v>0.158831406710892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3.39617331116036</v>
      </c>
      <c r="P32" s="11">
        <f t="shared" si="5"/>
        <v>0.539418984445589</v>
      </c>
      <c r="Q32" s="15">
        <f t="shared" si="6"/>
        <v>0.0701244679779265</v>
      </c>
      <c r="R32" s="11">
        <f t="shared" si="7"/>
        <v>0.129143083333333</v>
      </c>
      <c r="S32" s="16">
        <f t="shared" si="8"/>
        <v>0.542998247896307</v>
      </c>
      <c r="T32" s="3">
        <v>0.01</v>
      </c>
      <c r="U32" s="17">
        <f t="shared" si="9"/>
        <v>0.00542998247896307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0.0348799824789631</v>
      </c>
      <c r="AR32" s="24">
        <f t="shared" si="15"/>
        <v>99.3408333333333</v>
      </c>
      <c r="AS32" s="1">
        <f t="shared" si="16"/>
        <v>0.13</v>
      </c>
      <c r="AT32" s="2">
        <f>$E$4/12</f>
        <v>0.433333333333333</v>
      </c>
      <c r="AU32" s="1">
        <f t="shared" si="17"/>
        <v>1307.8089631723</v>
      </c>
    </row>
    <row r="33" s="1" customFormat="1" spans="1:47">
      <c r="A33" s="6"/>
      <c r="B33" s="6"/>
      <c r="C33" s="9">
        <v>4</v>
      </c>
      <c r="D33" s="10">
        <v>18.8314333333333</v>
      </c>
      <c r="E33" s="12">
        <f t="shared" si="18"/>
        <v>18.0528387096774</v>
      </c>
      <c r="F33" s="9" t="s">
        <v>109</v>
      </c>
      <c r="G33" s="6">
        <v>5</v>
      </c>
      <c r="H33" s="11">
        <f t="shared" si="0"/>
        <v>18.8314333333333</v>
      </c>
      <c r="I33" s="11">
        <f t="shared" si="1"/>
        <v>291.981433333333</v>
      </c>
      <c r="J33" s="11">
        <f t="shared" si="2"/>
        <v>0.173643542335141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2.71391661037903</v>
      </c>
      <c r="O33" s="11">
        <f t="shared" si="19"/>
        <v>1.13624604966907</v>
      </c>
      <c r="P33" s="11">
        <f t="shared" si="5"/>
        <v>0.197301789028848</v>
      </c>
      <c r="Q33" s="15">
        <f t="shared" si="6"/>
        <v>0.0256492325737502</v>
      </c>
      <c r="R33" s="11">
        <f t="shared" si="7"/>
        <v>0.129143083333333</v>
      </c>
      <c r="S33" s="16">
        <f t="shared" si="8"/>
        <v>0.198610966315142</v>
      </c>
      <c r="T33" s="3">
        <v>0.01</v>
      </c>
      <c r="U33" s="17">
        <f t="shared" si="9"/>
        <v>0.00198610966315142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0.0314361096631514</v>
      </c>
      <c r="AR33" s="24">
        <f t="shared" si="15"/>
        <v>99.3408333333333</v>
      </c>
      <c r="AS33" s="1">
        <f t="shared" si="16"/>
        <v>0.13</v>
      </c>
      <c r="AT33" s="2">
        <f>$E$4/12</f>
        <v>0.433333333333333</v>
      </c>
      <c r="AU33" s="1">
        <f t="shared" si="17"/>
        <v>1178.68252971551</v>
      </c>
    </row>
    <row r="34" s="1" customFormat="1" spans="1:47">
      <c r="A34" s="6"/>
      <c r="B34" s="6"/>
      <c r="C34" s="9">
        <v>5</v>
      </c>
      <c r="D34" s="10">
        <v>26.4063225806452</v>
      </c>
      <c r="E34" s="12">
        <f t="shared" si="18"/>
        <v>18.8314333333333</v>
      </c>
      <c r="F34" s="9" t="s">
        <v>111</v>
      </c>
      <c r="G34" s="6">
        <v>6</v>
      </c>
      <c r="H34" s="11">
        <f t="shared" si="0"/>
        <v>26.4063225806452</v>
      </c>
      <c r="I34" s="11">
        <f t="shared" si="1"/>
        <v>299.556322580645</v>
      </c>
      <c r="J34" s="11">
        <f t="shared" si="2"/>
        <v>0.403533063577812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1.93235259397356</v>
      </c>
      <c r="P34" s="11">
        <f t="shared" si="5"/>
        <v>0.779768162158681</v>
      </c>
      <c r="Q34" s="15">
        <f t="shared" si="6"/>
        <v>0.101369861080628</v>
      </c>
      <c r="R34" s="11">
        <f t="shared" si="7"/>
        <v>0.129143083333333</v>
      </c>
      <c r="S34" s="16">
        <f t="shared" si="8"/>
        <v>0.784942239755739</v>
      </c>
      <c r="T34" s="3">
        <v>0.01</v>
      </c>
      <c r="U34" s="17">
        <f t="shared" si="9"/>
        <v>0.00784942239755739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0.0372994223975574</v>
      </c>
      <c r="AR34" s="24">
        <f t="shared" si="15"/>
        <v>99.3408333333333</v>
      </c>
      <c r="AS34" s="1">
        <f t="shared" si="16"/>
        <v>0.13</v>
      </c>
      <c r="AT34" s="2">
        <f>$E$4/12</f>
        <v>0.433333333333333</v>
      </c>
      <c r="AU34" s="1">
        <f t="shared" si="17"/>
        <v>1398.52475448048</v>
      </c>
    </row>
    <row r="35" s="1" customFormat="1" spans="1:47">
      <c r="A35" s="6"/>
      <c r="B35" s="6"/>
      <c r="C35" s="9">
        <v>6</v>
      </c>
      <c r="D35" s="10">
        <v>27.4584666666667</v>
      </c>
      <c r="E35" s="12">
        <f t="shared" si="18"/>
        <v>26.4063225806452</v>
      </c>
      <c r="F35" s="9" t="s">
        <v>109</v>
      </c>
      <c r="G35" s="6">
        <v>7</v>
      </c>
      <c r="H35" s="11">
        <f t="shared" si="0"/>
        <v>27.4584666666667</v>
      </c>
      <c r="I35" s="11">
        <f t="shared" si="1"/>
        <v>300.608466666667</v>
      </c>
      <c r="J35" s="11">
        <f t="shared" si="2"/>
        <v>0.452154579217714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2.14599276514821</v>
      </c>
      <c r="P35" s="11">
        <f t="shared" si="5"/>
        <v>0.970320455729847</v>
      </c>
      <c r="Q35" s="15">
        <f t="shared" si="6"/>
        <v>0.12614165924488</v>
      </c>
      <c r="R35" s="11">
        <f t="shared" si="7"/>
        <v>0.129143083333333</v>
      </c>
      <c r="S35" s="16">
        <f t="shared" si="8"/>
        <v>0.97675892497699</v>
      </c>
      <c r="T35" s="3">
        <v>0.01</v>
      </c>
      <c r="U35" s="17">
        <f t="shared" si="9"/>
        <v>0.0097675892497699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0.0446675892497699</v>
      </c>
      <c r="AR35" s="24">
        <f t="shared" si="15"/>
        <v>99.3408333333333</v>
      </c>
      <c r="AS35" s="1">
        <f t="shared" si="16"/>
        <v>0.13</v>
      </c>
      <c r="AT35" s="2">
        <f>$E$4/12</f>
        <v>0.433333333333333</v>
      </c>
      <c r="AU35" s="1">
        <f t="shared" si="17"/>
        <v>1674.79079496041</v>
      </c>
    </row>
    <row r="36" s="1" customFormat="1" spans="1:47">
      <c r="A36" s="6"/>
      <c r="B36" s="6"/>
      <c r="C36" s="9">
        <v>7</v>
      </c>
      <c r="D36" s="10">
        <v>28.3742258064516</v>
      </c>
      <c r="E36" s="12">
        <f t="shared" si="18"/>
        <v>27.4584666666667</v>
      </c>
      <c r="F36" s="9" t="s">
        <v>109</v>
      </c>
      <c r="G36" s="6">
        <v>8</v>
      </c>
      <c r="H36" s="11">
        <f t="shared" si="0"/>
        <v>28.3742258064516</v>
      </c>
      <c r="I36" s="11">
        <f t="shared" si="1"/>
        <v>301.524225806452</v>
      </c>
      <c r="J36" s="11">
        <f t="shared" si="2"/>
        <v>0.49889546647824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2.1690806427517</v>
      </c>
      <c r="P36" s="11">
        <f t="shared" si="5"/>
        <v>1.08214449909453</v>
      </c>
      <c r="Q36" s="15">
        <f t="shared" si="6"/>
        <v>0.140678784882289</v>
      </c>
      <c r="R36" s="11">
        <f t="shared" si="7"/>
        <v>0.129143083333333</v>
      </c>
      <c r="S36" s="16">
        <f t="shared" si="8"/>
        <v>1.08932496616316</v>
      </c>
      <c r="T36" s="3">
        <v>0.01</v>
      </c>
      <c r="U36" s="17">
        <f t="shared" si="9"/>
        <v>0.0108932496616316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0.0457932496616316</v>
      </c>
      <c r="AR36" s="24">
        <f t="shared" si="15"/>
        <v>99.3408333333333</v>
      </c>
      <c r="AS36" s="1">
        <f t="shared" si="16"/>
        <v>0.13</v>
      </c>
      <c r="AT36" s="2">
        <f>$E$4/12</f>
        <v>0.433333333333333</v>
      </c>
      <c r="AU36" s="1">
        <f t="shared" si="17"/>
        <v>1716.99691639436</v>
      </c>
    </row>
    <row r="37" s="1" customFormat="1" spans="1:47">
      <c r="A37" s="6"/>
      <c r="B37" s="6"/>
      <c r="C37" s="9">
        <v>8</v>
      </c>
      <c r="D37" s="10">
        <v>27.0991935483871</v>
      </c>
      <c r="E37" s="12">
        <f t="shared" si="18"/>
        <v>28.3742258064516</v>
      </c>
      <c r="F37" s="9" t="s">
        <v>109</v>
      </c>
      <c r="G37" s="6">
        <v>9</v>
      </c>
      <c r="H37" s="11">
        <f t="shared" si="0"/>
        <v>27.0991935483871</v>
      </c>
      <c r="I37" s="11">
        <f t="shared" si="1"/>
        <v>300.249193548387</v>
      </c>
      <c r="J37" s="11">
        <f t="shared" si="2"/>
        <v>0.434965388548623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2.0803444769905</v>
      </c>
      <c r="P37" s="11">
        <f t="shared" si="5"/>
        <v>0.904877843749154</v>
      </c>
      <c r="Q37" s="15">
        <f t="shared" si="6"/>
        <v>0.11763411968739</v>
      </c>
      <c r="R37" s="11">
        <f t="shared" si="7"/>
        <v>0.129143083333333</v>
      </c>
      <c r="S37" s="16">
        <f t="shared" si="8"/>
        <v>0.910882074758607</v>
      </c>
      <c r="T37" s="3">
        <v>0.01</v>
      </c>
      <c r="U37" s="17">
        <f t="shared" si="9"/>
        <v>0.00910882074758607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0.0385588207475861</v>
      </c>
      <c r="AR37" s="24">
        <f t="shared" si="15"/>
        <v>99.3408333333333</v>
      </c>
      <c r="AS37" s="1">
        <f t="shared" si="16"/>
        <v>0.13</v>
      </c>
      <c r="AT37" s="2">
        <f>$E$4/12</f>
        <v>0.433333333333333</v>
      </c>
      <c r="AU37" s="1">
        <f t="shared" si="17"/>
        <v>1445.74531863544</v>
      </c>
    </row>
    <row r="38" s="1" customFormat="1" spans="1:47">
      <c r="A38" s="6"/>
      <c r="B38" s="6"/>
      <c r="C38" s="9">
        <v>9</v>
      </c>
      <c r="D38" s="10">
        <v>25.1405</v>
      </c>
      <c r="E38" s="12">
        <f t="shared" si="18"/>
        <v>27.0991935483871</v>
      </c>
      <c r="F38" s="9" t="s">
        <v>109</v>
      </c>
      <c r="G38" s="6">
        <v>10</v>
      </c>
      <c r="H38" s="11">
        <f t="shared" si="0"/>
        <v>25.1405</v>
      </c>
      <c r="I38" s="11">
        <f t="shared" si="1"/>
        <v>298.2905</v>
      </c>
      <c r="J38" s="11">
        <f t="shared" si="2"/>
        <v>0.351540396112301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2.16887496657468</v>
      </c>
      <c r="P38" s="11">
        <f t="shared" si="5"/>
        <v>0.762447164867715</v>
      </c>
      <c r="Q38" s="15">
        <f t="shared" si="6"/>
        <v>0.099118131432803</v>
      </c>
      <c r="R38" s="11">
        <f t="shared" si="7"/>
        <v>0.129143083333333</v>
      </c>
      <c r="S38" s="16">
        <f t="shared" si="8"/>
        <v>0.767506310631966</v>
      </c>
      <c r="T38" s="3">
        <v>0.01</v>
      </c>
      <c r="U38" s="17">
        <f t="shared" si="9"/>
        <v>0.00767506310631966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0.0371250631063197</v>
      </c>
      <c r="AR38" s="24">
        <f t="shared" si="15"/>
        <v>99.3408333333333</v>
      </c>
      <c r="AS38" s="1">
        <f t="shared" si="16"/>
        <v>0.13</v>
      </c>
      <c r="AT38" s="2">
        <f>$E$4/12</f>
        <v>0.433333333333333</v>
      </c>
      <c r="AU38" s="1">
        <f t="shared" si="17"/>
        <v>1391.98723273629</v>
      </c>
    </row>
    <row r="39" s="1" customFormat="1" spans="1:47">
      <c r="A39" s="6"/>
      <c r="B39" s="6"/>
      <c r="C39" s="9">
        <v>10</v>
      </c>
      <c r="D39" s="10">
        <v>20.5903225806452</v>
      </c>
      <c r="E39" s="12">
        <f t="shared" si="18"/>
        <v>25.1405</v>
      </c>
      <c r="F39" s="9" t="s">
        <v>109</v>
      </c>
      <c r="G39" s="6">
        <v>11</v>
      </c>
      <c r="H39" s="11">
        <f t="shared" si="0"/>
        <v>20.5903225806452</v>
      </c>
      <c r="I39" s="11">
        <f t="shared" si="1"/>
        <v>293.740322580645</v>
      </c>
      <c r="J39" s="11">
        <f t="shared" si="2"/>
        <v>0.212020930467461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1.33610641162162</v>
      </c>
      <c r="O39" s="11">
        <f t="shared" si="19"/>
        <v>1.06372972341868</v>
      </c>
      <c r="P39" s="11">
        <f t="shared" si="5"/>
        <v>0.225532965725124</v>
      </c>
      <c r="Q39" s="15">
        <f t="shared" si="6"/>
        <v>0.0293192855442661</v>
      </c>
      <c r="R39" s="11">
        <f t="shared" si="7"/>
        <v>0.129143083333333</v>
      </c>
      <c r="S39" s="16">
        <f t="shared" si="8"/>
        <v>0.227029468303693</v>
      </c>
      <c r="T39" s="3">
        <v>0.01</v>
      </c>
      <c r="U39" s="17">
        <f t="shared" si="9"/>
        <v>0.00227029468303693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0.0241702946830369</v>
      </c>
      <c r="AR39" s="24">
        <f t="shared" si="15"/>
        <v>99.3408333333333</v>
      </c>
      <c r="AS39" s="1">
        <f t="shared" si="16"/>
        <v>0.13</v>
      </c>
      <c r="AT39" s="2">
        <f>$E$4/12</f>
        <v>0.433333333333333</v>
      </c>
      <c r="AU39" s="1">
        <f t="shared" si="17"/>
        <v>906.254125788519</v>
      </c>
    </row>
    <row r="40" s="1" customFormat="1" spans="1:48">
      <c r="A40" s="6"/>
      <c r="B40" s="6"/>
      <c r="C40" s="9">
        <v>11</v>
      </c>
      <c r="D40" s="10">
        <v>18.1939666666667</v>
      </c>
      <c r="E40" s="12">
        <f t="shared" si="18"/>
        <v>20.5903225806452</v>
      </c>
      <c r="F40" s="9" t="s">
        <v>111</v>
      </c>
      <c r="G40" s="6">
        <v>12</v>
      </c>
      <c r="H40" s="11">
        <f t="shared" si="0"/>
        <v>18.1939666666667</v>
      </c>
      <c r="I40" s="11">
        <f t="shared" si="1"/>
        <v>291.343966666667</v>
      </c>
      <c r="J40" s="11">
        <f t="shared" si="2"/>
        <v>0.161424901557431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1.83160509102689</v>
      </c>
      <c r="P40" s="11">
        <f t="shared" si="5"/>
        <v>0.295666671511106</v>
      </c>
      <c r="Q40" s="15">
        <f t="shared" si="6"/>
        <v>0.0384366672964437</v>
      </c>
      <c r="R40" s="11">
        <f t="shared" si="7"/>
        <v>0.129143083333333</v>
      </c>
      <c r="S40" s="16">
        <f t="shared" si="8"/>
        <v>0.297628539634866</v>
      </c>
      <c r="T40" s="3">
        <v>0.01</v>
      </c>
      <c r="U40" s="17">
        <f t="shared" si="9"/>
        <v>0.00297628539634866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0.0248762853963487</v>
      </c>
      <c r="AR40" s="24">
        <f t="shared" si="15"/>
        <v>99.3408333333333</v>
      </c>
      <c r="AS40" s="1">
        <f t="shared" si="16"/>
        <v>0.13</v>
      </c>
      <c r="AT40" s="2">
        <f>$E$4/12</f>
        <v>0.433333333333333</v>
      </c>
      <c r="AU40" s="1">
        <f t="shared" si="17"/>
        <v>932.724924142341</v>
      </c>
      <c r="AV40" s="1">
        <f>SUM(AU29:AU40)</f>
        <v>14634.8596213361</v>
      </c>
    </row>
    <row r="41" s="1" customFormat="1" spans="1:46">
      <c r="A41" s="6"/>
      <c r="B41" s="6"/>
      <c r="C41" s="9">
        <v>12</v>
      </c>
      <c r="D41" s="10">
        <v>11.3275161290323</v>
      </c>
      <c r="E41" s="12">
        <f t="shared" si="18"/>
        <v>18.1939666666667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13.2756674804839</v>
      </c>
      <c r="E44" s="9"/>
      <c r="F44" s="9"/>
      <c r="G44" s="6">
        <v>1</v>
      </c>
      <c r="H44" s="11">
        <f t="shared" ref="H44:H55" si="20">E45</f>
        <v>13.2756674804839</v>
      </c>
      <c r="I44" s="11">
        <f t="shared" ref="I44:I55" si="21">H44+273.15</f>
        <v>286.425667480484</v>
      </c>
      <c r="J44" s="11">
        <f t="shared" ref="J44:J55" si="22">EXP(($C$18*(I44-$C$16))/($C$19*I44*$C$16))</f>
        <v>0.0909373724089385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0.0810496761257709</v>
      </c>
      <c r="Q44" s="15">
        <f t="shared" ref="Q44:Q55" si="26">P44*$B$46</f>
        <v>0.0105364578963502</v>
      </c>
      <c r="R44" s="11">
        <f t="shared" ref="R44:R55" si="27">L44*$B$46</f>
        <v>0.115864991666667</v>
      </c>
      <c r="S44" s="16">
        <f t="shared" ref="S44:S55" si="28">Q44/R44</f>
        <v>0.0909373724089382</v>
      </c>
      <c r="T44" s="3">
        <v>0.01</v>
      </c>
      <c r="U44" s="17">
        <f t="shared" ref="U44:U55" si="29">S44*T44</f>
        <v>0.000909373724089382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0.0200093737240894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18.85</v>
      </c>
      <c r="AU44" s="1">
        <f t="shared" ref="AU44:AU55" si="37">AT44*10000*AS44*0.67*AR44*AQ44</f>
        <v>29280.0549740741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13.548064516129</v>
      </c>
      <c r="E45" s="12">
        <f t="shared" ref="E45:E56" si="38">D44</f>
        <v>13.2756674804839</v>
      </c>
      <c r="F45" s="9" t="s">
        <v>109</v>
      </c>
      <c r="G45" s="6">
        <v>2</v>
      </c>
      <c r="H45" s="11">
        <f t="shared" si="20"/>
        <v>13.548064516129</v>
      </c>
      <c r="I45" s="11">
        <f t="shared" si="21"/>
        <v>286.698064516129</v>
      </c>
      <c r="J45" s="11">
        <f t="shared" si="22"/>
        <v>0.0939224542361329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1.70148865720756</v>
      </c>
      <c r="P45" s="11">
        <f t="shared" si="25"/>
        <v>0.159807990539877</v>
      </c>
      <c r="Q45" s="15">
        <f t="shared" si="26"/>
        <v>0.0207750387701839</v>
      </c>
      <c r="R45" s="11">
        <f t="shared" si="27"/>
        <v>0.115864991666667</v>
      </c>
      <c r="S45" s="16">
        <f t="shared" si="28"/>
        <v>0.179303847273833</v>
      </c>
      <c r="T45" s="3">
        <v>0.01</v>
      </c>
      <c r="U45" s="17">
        <f t="shared" si="29"/>
        <v>0.00179303847273833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0.0208930384727383</v>
      </c>
      <c r="AR45" s="24">
        <f t="shared" si="35"/>
        <v>89.1269166666667</v>
      </c>
      <c r="AS45" s="1">
        <f t="shared" si="36"/>
        <v>0.13</v>
      </c>
      <c r="AT45" s="2">
        <f>$E$3/12</f>
        <v>18.85</v>
      </c>
      <c r="AU45" s="1">
        <f t="shared" si="37"/>
        <v>30573.136545535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15.1889655172414</v>
      </c>
      <c r="E46" s="12">
        <f t="shared" si="38"/>
        <v>13.548064516129</v>
      </c>
      <c r="F46" s="9" t="s">
        <v>109</v>
      </c>
      <c r="G46" s="6">
        <v>3</v>
      </c>
      <c r="H46" s="11">
        <f t="shared" si="20"/>
        <v>15.1889655172414</v>
      </c>
      <c r="I46" s="11">
        <f t="shared" si="21"/>
        <v>288.338965517241</v>
      </c>
      <c r="J46" s="11">
        <f t="shared" si="22"/>
        <v>0.113947974406156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2.43294983333435</v>
      </c>
      <c r="P46" s="11">
        <f t="shared" si="25"/>
        <v>0.277229705340244</v>
      </c>
      <c r="Q46" s="15">
        <f t="shared" si="26"/>
        <v>0.0360398616942318</v>
      </c>
      <c r="R46" s="11">
        <f t="shared" si="27"/>
        <v>0.115864991666667</v>
      </c>
      <c r="S46" s="16">
        <f t="shared" si="28"/>
        <v>0.311050483634566</v>
      </c>
      <c r="T46" s="3">
        <v>0.01</v>
      </c>
      <c r="U46" s="17">
        <f t="shared" si="29"/>
        <v>0.00311050483634566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0.0222105048363457</v>
      </c>
      <c r="AR46" s="24">
        <f t="shared" si="35"/>
        <v>89.1269166666667</v>
      </c>
      <c r="AS46" s="1">
        <f t="shared" si="36"/>
        <v>0.13</v>
      </c>
      <c r="AT46" s="2">
        <f>$E$3/12</f>
        <v>18.85</v>
      </c>
      <c r="AU46" s="1">
        <f t="shared" si="37"/>
        <v>32501.0073567276</v>
      </c>
    </row>
    <row r="47" s="1" customFormat="1" spans="1:47">
      <c r="A47" s="6"/>
      <c r="B47" s="6"/>
      <c r="C47" s="9">
        <v>3</v>
      </c>
      <c r="D47" s="10">
        <v>18.0528387096774</v>
      </c>
      <c r="E47" s="12">
        <f t="shared" si="38"/>
        <v>15.1889655172414</v>
      </c>
      <c r="F47" s="9" t="s">
        <v>109</v>
      </c>
      <c r="G47" s="6">
        <v>4</v>
      </c>
      <c r="H47" s="11">
        <f t="shared" si="20"/>
        <v>18.0528387096774</v>
      </c>
      <c r="I47" s="11">
        <f t="shared" si="21"/>
        <v>291.202838709677</v>
      </c>
      <c r="J47" s="11">
        <f t="shared" si="22"/>
        <v>0.158831406710892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3.04698929466078</v>
      </c>
      <c r="P47" s="11">
        <f t="shared" si="25"/>
        <v>0.483957595904</v>
      </c>
      <c r="Q47" s="15">
        <f t="shared" si="26"/>
        <v>0.06291448746752</v>
      </c>
      <c r="R47" s="11">
        <f t="shared" si="27"/>
        <v>0.115864991666667</v>
      </c>
      <c r="S47" s="16">
        <f t="shared" si="28"/>
        <v>0.542998247896304</v>
      </c>
      <c r="T47" s="3">
        <v>0.01</v>
      </c>
      <c r="U47" s="17">
        <f t="shared" si="29"/>
        <v>0.00542998247896304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0.033479982478963</v>
      </c>
      <c r="AR47" s="24">
        <f t="shared" si="35"/>
        <v>89.1269166666667</v>
      </c>
      <c r="AS47" s="1">
        <f t="shared" si="36"/>
        <v>0.13</v>
      </c>
      <c r="AT47" s="2">
        <f>$E$3/12</f>
        <v>18.85</v>
      </c>
      <c r="AU47" s="1">
        <f t="shared" si="37"/>
        <v>48991.8245834398</v>
      </c>
    </row>
    <row r="48" s="1" customFormat="1" spans="1:47">
      <c r="A48" s="6"/>
      <c r="B48" s="6"/>
      <c r="C48" s="9">
        <v>4</v>
      </c>
      <c r="D48" s="10">
        <v>18.8314333333333</v>
      </c>
      <c r="E48" s="12">
        <f t="shared" si="38"/>
        <v>18.0528387096774</v>
      </c>
      <c r="F48" s="9" t="s">
        <v>109</v>
      </c>
      <c r="G48" s="6">
        <v>5</v>
      </c>
      <c r="H48" s="11">
        <f t="shared" si="20"/>
        <v>18.8314333333333</v>
      </c>
      <c r="I48" s="11">
        <f t="shared" si="21"/>
        <v>291.981433333333</v>
      </c>
      <c r="J48" s="11">
        <f t="shared" si="22"/>
        <v>0.173643542335141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2.43488011381894</v>
      </c>
      <c r="O48" s="11">
        <f t="shared" si="39"/>
        <v>1.01942075160451</v>
      </c>
      <c r="P48" s="11">
        <f t="shared" si="25"/>
        <v>0.177015830438558</v>
      </c>
      <c r="Q48" s="15">
        <f t="shared" si="26"/>
        <v>0.0230120579570125</v>
      </c>
      <c r="R48" s="11">
        <f t="shared" si="27"/>
        <v>0.115864991666667</v>
      </c>
      <c r="S48" s="16">
        <f t="shared" si="28"/>
        <v>0.198610966315141</v>
      </c>
      <c r="T48" s="3">
        <v>0.01</v>
      </c>
      <c r="U48" s="17">
        <f t="shared" si="29"/>
        <v>0.00198610966315141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0.0300361096631514</v>
      </c>
      <c r="AR48" s="24">
        <f t="shared" si="35"/>
        <v>89.1269166666667</v>
      </c>
      <c r="AS48" s="1">
        <f t="shared" si="36"/>
        <v>0.13</v>
      </c>
      <c r="AT48" s="2">
        <f>$E$3/12</f>
        <v>18.85</v>
      </c>
      <c r="AU48" s="1">
        <f t="shared" si="37"/>
        <v>43952.3472484103</v>
      </c>
    </row>
    <row r="49" s="1" customFormat="1" spans="1:47">
      <c r="A49" s="6"/>
      <c r="B49" s="6"/>
      <c r="C49" s="9">
        <v>5</v>
      </c>
      <c r="D49" s="10">
        <v>26.4063225806452</v>
      </c>
      <c r="E49" s="12">
        <f t="shared" si="38"/>
        <v>18.8314333333333</v>
      </c>
      <c r="F49" s="9" t="s">
        <v>111</v>
      </c>
      <c r="G49" s="6">
        <v>6</v>
      </c>
      <c r="H49" s="11">
        <f t="shared" si="20"/>
        <v>26.4063225806452</v>
      </c>
      <c r="I49" s="11">
        <f t="shared" si="21"/>
        <v>299.556322580645</v>
      </c>
      <c r="J49" s="11">
        <f t="shared" si="22"/>
        <v>0.403533063577812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1.73367408783261</v>
      </c>
      <c r="P49" s="11">
        <f t="shared" si="25"/>
        <v>0.699594815908563</v>
      </c>
      <c r="Q49" s="15">
        <f t="shared" si="26"/>
        <v>0.0909473260681132</v>
      </c>
      <c r="R49" s="11">
        <f t="shared" si="27"/>
        <v>0.115864991666667</v>
      </c>
      <c r="S49" s="16">
        <f t="shared" si="28"/>
        <v>0.784942239755735</v>
      </c>
      <c r="T49" s="3">
        <v>0.01</v>
      </c>
      <c r="U49" s="17">
        <f t="shared" si="29"/>
        <v>0.00784942239755735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0.0358994223975573</v>
      </c>
      <c r="AR49" s="24">
        <f t="shared" si="35"/>
        <v>89.1269166666667</v>
      </c>
      <c r="AS49" s="1">
        <f t="shared" si="36"/>
        <v>0.13</v>
      </c>
      <c r="AT49" s="2">
        <f>$E$3/12</f>
        <v>18.85</v>
      </c>
      <c r="AU49" s="1">
        <f t="shared" si="37"/>
        <v>52532.2319345017</v>
      </c>
    </row>
    <row r="50" s="1" customFormat="1" spans="1:47">
      <c r="A50" s="6"/>
      <c r="B50" s="6"/>
      <c r="C50" s="9">
        <v>6</v>
      </c>
      <c r="D50" s="10">
        <v>27.4584666666667</v>
      </c>
      <c r="E50" s="12">
        <f t="shared" si="38"/>
        <v>26.4063225806452</v>
      </c>
      <c r="F50" s="9" t="s">
        <v>109</v>
      </c>
      <c r="G50" s="6">
        <v>7</v>
      </c>
      <c r="H50" s="11">
        <f t="shared" si="20"/>
        <v>27.4584666666667</v>
      </c>
      <c r="I50" s="11">
        <f t="shared" si="21"/>
        <v>300.608466666667</v>
      </c>
      <c r="J50" s="11">
        <f t="shared" si="22"/>
        <v>0.452154579217714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1.92534843859072</v>
      </c>
      <c r="P50" s="11">
        <f t="shared" si="25"/>
        <v>0.870555113098469</v>
      </c>
      <c r="Q50" s="15">
        <f t="shared" si="26"/>
        <v>0.113172164702801</v>
      </c>
      <c r="R50" s="11">
        <f t="shared" si="27"/>
        <v>0.115864991666667</v>
      </c>
      <c r="S50" s="16">
        <f t="shared" si="28"/>
        <v>0.976758924976985</v>
      </c>
      <c r="T50" s="3">
        <v>0.01</v>
      </c>
      <c r="U50" s="17">
        <f t="shared" si="29"/>
        <v>0.00976758924976985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0.0438675892497698</v>
      </c>
      <c r="AR50" s="24">
        <f t="shared" si="35"/>
        <v>89.1269166666667</v>
      </c>
      <c r="AS50" s="1">
        <f t="shared" si="36"/>
        <v>0.13</v>
      </c>
      <c r="AT50" s="2">
        <f>$E$3/12</f>
        <v>18.85</v>
      </c>
      <c r="AU50" s="1">
        <f t="shared" si="37"/>
        <v>64192.1852490073</v>
      </c>
    </row>
    <row r="51" s="1" customFormat="1" spans="1:47">
      <c r="A51" s="6"/>
      <c r="B51" s="6"/>
      <c r="C51" s="9">
        <v>7</v>
      </c>
      <c r="D51" s="10">
        <v>28.3742258064516</v>
      </c>
      <c r="E51" s="12">
        <f t="shared" si="38"/>
        <v>27.4584666666667</v>
      </c>
      <c r="F51" s="9" t="s">
        <v>109</v>
      </c>
      <c r="G51" s="6">
        <v>8</v>
      </c>
      <c r="H51" s="11">
        <f t="shared" si="20"/>
        <v>28.3742258064516</v>
      </c>
      <c r="I51" s="11">
        <f t="shared" si="21"/>
        <v>301.524225806452</v>
      </c>
      <c r="J51" s="11">
        <f t="shared" si="22"/>
        <v>0.49889546647824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1.94606249215892</v>
      </c>
      <c r="P51" s="11">
        <f t="shared" si="25"/>
        <v>0.97088175482143</v>
      </c>
      <c r="Q51" s="15">
        <f t="shared" si="26"/>
        <v>0.126214628126786</v>
      </c>
      <c r="R51" s="11">
        <f t="shared" si="27"/>
        <v>0.115864991666667</v>
      </c>
      <c r="S51" s="16">
        <f t="shared" si="28"/>
        <v>1.08932496616315</v>
      </c>
      <c r="T51" s="3">
        <v>0.01</v>
      </c>
      <c r="U51" s="17">
        <f t="shared" si="29"/>
        <v>0.0108932496616315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0.0449932496616315</v>
      </c>
      <c r="AR51" s="24">
        <f t="shared" si="35"/>
        <v>89.1269166666667</v>
      </c>
      <c r="AS51" s="1">
        <f t="shared" si="36"/>
        <v>0.13</v>
      </c>
      <c r="AT51" s="2">
        <f>$E$3/12</f>
        <v>18.85</v>
      </c>
      <c r="AU51" s="1">
        <f t="shared" si="37"/>
        <v>65839.3831671395</v>
      </c>
    </row>
    <row r="52" s="1" customFormat="1" spans="1:47">
      <c r="A52" s="6"/>
      <c r="B52" s="6"/>
      <c r="C52" s="9">
        <v>8</v>
      </c>
      <c r="D52" s="10">
        <v>27.0991935483871</v>
      </c>
      <c r="E52" s="12">
        <f t="shared" si="38"/>
        <v>28.3742258064516</v>
      </c>
      <c r="F52" s="9" t="s">
        <v>109</v>
      </c>
      <c r="G52" s="6">
        <v>9</v>
      </c>
      <c r="H52" s="11">
        <f t="shared" si="20"/>
        <v>27.0991935483871</v>
      </c>
      <c r="I52" s="11">
        <f t="shared" si="21"/>
        <v>300.249193548387</v>
      </c>
      <c r="J52" s="11">
        <f t="shared" si="22"/>
        <v>0.434965388548623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1.86644990400415</v>
      </c>
      <c r="P52" s="11">
        <f t="shared" si="25"/>
        <v>0.811841107701706</v>
      </c>
      <c r="Q52" s="15">
        <f t="shared" si="26"/>
        <v>0.105539344001222</v>
      </c>
      <c r="R52" s="11">
        <f t="shared" si="27"/>
        <v>0.115864991666667</v>
      </c>
      <c r="S52" s="16">
        <f t="shared" si="28"/>
        <v>0.910882074758602</v>
      </c>
      <c r="T52" s="3">
        <v>0.01</v>
      </c>
      <c r="U52" s="17">
        <f t="shared" si="29"/>
        <v>0.00910882074758602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0.037158820747586</v>
      </c>
      <c r="AR52" s="24">
        <f t="shared" si="35"/>
        <v>89.1269166666667</v>
      </c>
      <c r="AS52" s="1">
        <f t="shared" si="36"/>
        <v>0.13</v>
      </c>
      <c r="AT52" s="2">
        <f>$E$3/12</f>
        <v>18.85</v>
      </c>
      <c r="AU52" s="1">
        <f t="shared" si="37"/>
        <v>54375.1308393637</v>
      </c>
    </row>
    <row r="53" s="1" customFormat="1" spans="1:47">
      <c r="A53" s="6"/>
      <c r="B53" s="6"/>
      <c r="C53" s="9">
        <v>9</v>
      </c>
      <c r="D53" s="10">
        <v>25.1405</v>
      </c>
      <c r="E53" s="12">
        <f t="shared" si="38"/>
        <v>27.0991935483871</v>
      </c>
      <c r="F53" s="9" t="s">
        <v>109</v>
      </c>
      <c r="G53" s="6">
        <v>10</v>
      </c>
      <c r="H53" s="11">
        <f t="shared" si="20"/>
        <v>25.1405</v>
      </c>
      <c r="I53" s="11">
        <f t="shared" si="21"/>
        <v>298.2905</v>
      </c>
      <c r="J53" s="11">
        <f t="shared" si="22"/>
        <v>0.351540396112301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1.94587796296911</v>
      </c>
      <c r="P53" s="11">
        <f t="shared" si="25"/>
        <v>0.684054709888359</v>
      </c>
      <c r="Q53" s="15">
        <f t="shared" si="26"/>
        <v>0.0889271122854867</v>
      </c>
      <c r="R53" s="11">
        <f t="shared" si="27"/>
        <v>0.115864991666667</v>
      </c>
      <c r="S53" s="16">
        <f t="shared" si="28"/>
        <v>0.767506310631963</v>
      </c>
      <c r="T53" s="3">
        <v>0.01</v>
      </c>
      <c r="U53" s="17">
        <f t="shared" si="29"/>
        <v>0.00767506310631963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0.0357250631063196</v>
      </c>
      <c r="AR53" s="24">
        <f t="shared" si="35"/>
        <v>89.1269166666667</v>
      </c>
      <c r="AS53" s="1">
        <f t="shared" si="36"/>
        <v>0.13</v>
      </c>
      <c r="AT53" s="2">
        <f>$E$3/12</f>
        <v>18.85</v>
      </c>
      <c r="AU53" s="1">
        <f t="shared" si="37"/>
        <v>52277.0890348249</v>
      </c>
    </row>
    <row r="54" s="1" customFormat="1" spans="1:47">
      <c r="A54" s="6"/>
      <c r="B54" s="6"/>
      <c r="C54" s="9">
        <v>10</v>
      </c>
      <c r="D54" s="10">
        <v>20.5903225806452</v>
      </c>
      <c r="E54" s="12">
        <f t="shared" si="38"/>
        <v>25.1405</v>
      </c>
      <c r="F54" s="9" t="s">
        <v>109</v>
      </c>
      <c r="G54" s="6">
        <v>11</v>
      </c>
      <c r="H54" s="11">
        <f t="shared" si="20"/>
        <v>20.5903225806452</v>
      </c>
      <c r="I54" s="11">
        <f t="shared" si="21"/>
        <v>293.740322580645</v>
      </c>
      <c r="J54" s="11">
        <f t="shared" si="22"/>
        <v>0.212020930467461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1.19873209042672</v>
      </c>
      <c r="O54" s="11">
        <f t="shared" si="39"/>
        <v>0.954360329320705</v>
      </c>
      <c r="P54" s="11">
        <f t="shared" si="25"/>
        <v>0.202344365023808</v>
      </c>
      <c r="Q54" s="15">
        <f t="shared" si="26"/>
        <v>0.0263047674530951</v>
      </c>
      <c r="R54" s="11">
        <f t="shared" si="27"/>
        <v>0.115864991666667</v>
      </c>
      <c r="S54" s="16">
        <f t="shared" si="28"/>
        <v>0.227029468303692</v>
      </c>
      <c r="T54" s="3">
        <v>0.01</v>
      </c>
      <c r="U54" s="17">
        <f t="shared" si="29"/>
        <v>0.00227029468303692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0.0213702946830369</v>
      </c>
      <c r="AR54" s="24">
        <f t="shared" si="35"/>
        <v>89.1269166666667</v>
      </c>
      <c r="AS54" s="1">
        <f t="shared" si="36"/>
        <v>0.13</v>
      </c>
      <c r="AT54" s="2">
        <f>$E$3/12</f>
        <v>18.85</v>
      </c>
      <c r="AU54" s="1">
        <f t="shared" si="37"/>
        <v>31271.5136295432</v>
      </c>
    </row>
    <row r="55" s="1" customFormat="1" spans="1:48">
      <c r="A55" s="6"/>
      <c r="B55" s="6"/>
      <c r="C55" s="9">
        <v>11</v>
      </c>
      <c r="D55" s="10">
        <v>18.1939666666667</v>
      </c>
      <c r="E55" s="12">
        <f t="shared" si="38"/>
        <v>20.5903225806452</v>
      </c>
      <c r="F55" s="9" t="s">
        <v>111</v>
      </c>
      <c r="G55" s="6">
        <v>12</v>
      </c>
      <c r="H55" s="11">
        <f t="shared" si="20"/>
        <v>18.1939666666667</v>
      </c>
      <c r="I55" s="11">
        <f t="shared" si="21"/>
        <v>291.343966666667</v>
      </c>
      <c r="J55" s="11">
        <f t="shared" si="22"/>
        <v>0.161424901557431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1.64328513096356</v>
      </c>
      <c r="P55" s="11">
        <f t="shared" si="25"/>
        <v>0.265267140496584</v>
      </c>
      <c r="Q55" s="15">
        <f t="shared" si="26"/>
        <v>0.0344847282645559</v>
      </c>
      <c r="R55" s="11">
        <f t="shared" si="27"/>
        <v>0.115864991666667</v>
      </c>
      <c r="S55" s="16">
        <f t="shared" si="28"/>
        <v>0.297628539634865</v>
      </c>
      <c r="T55" s="3">
        <v>0.01</v>
      </c>
      <c r="U55" s="17">
        <f t="shared" si="29"/>
        <v>0.00297628539634865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0.0220762853963486</v>
      </c>
      <c r="AR55" s="24">
        <f t="shared" si="35"/>
        <v>89.1269166666667</v>
      </c>
      <c r="AS55" s="1">
        <f t="shared" si="36"/>
        <v>0.13</v>
      </c>
      <c r="AT55" s="2">
        <f>$E$3/12</f>
        <v>18.85</v>
      </c>
      <c r="AU55" s="1">
        <f t="shared" si="37"/>
        <v>32304.6017802267</v>
      </c>
      <c r="AV55" s="1">
        <f>SUM(AU44:AU55)</f>
        <v>538090.506342794</v>
      </c>
    </row>
    <row r="56" s="1" customFormat="1" spans="1:46">
      <c r="A56" s="6"/>
      <c r="B56" s="6"/>
      <c r="C56" s="9">
        <v>12</v>
      </c>
      <c r="D56" s="10">
        <v>11.3275161290323</v>
      </c>
      <c r="E56" s="12">
        <f t="shared" si="38"/>
        <v>18.1939666666667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13.2756674804839</v>
      </c>
      <c r="E60" s="9"/>
      <c r="F60" s="9"/>
      <c r="G60" s="6">
        <v>1</v>
      </c>
      <c r="H60" s="11">
        <f t="shared" ref="H60:H71" si="40">E61</f>
        <v>13.2756674804839</v>
      </c>
      <c r="I60" s="11">
        <f t="shared" ref="I60:I71" si="41">H60+273.15</f>
        <v>286.425667480484</v>
      </c>
      <c r="J60" s="11">
        <f t="shared" ref="J60:J71" si="42">EXP(($C$18*(I60-$C$16))/($C$19*I60*$C$16))</f>
        <v>0.0909373724089385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0.125466292712612</v>
      </c>
      <c r="Q60" s="15">
        <f t="shared" ref="Q60:Q71" si="46">P60*$B$62</f>
        <v>0.0125466292712612</v>
      </c>
      <c r="R60" s="11">
        <f t="shared" ref="R60:R71" si="47">L60*$B$62</f>
        <v>0.13797</v>
      </c>
      <c r="S60" s="16">
        <f t="shared" ref="S60:S71" si="48">Q60/R60</f>
        <v>0.0909373724089385</v>
      </c>
      <c r="T60" s="3">
        <v>0.01</v>
      </c>
      <c r="U60" s="17">
        <f t="shared" ref="U60:U71" si="49">S60*T60</f>
        <v>0.000909373724089385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0.0132093737240894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19.1833333333333</v>
      </c>
      <c r="AU60" s="1">
        <f t="shared" ref="AU60:AU71" si="57">AT60*10000*AS60*0.67*AR60*AQ60</f>
        <v>23424.2539536864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13.548064516129</v>
      </c>
      <c r="E61" s="12">
        <f t="shared" ref="E61:E72" si="58">D60</f>
        <v>13.2756674804839</v>
      </c>
      <c r="F61" s="9" t="s">
        <v>109</v>
      </c>
      <c r="G61" s="6">
        <v>2</v>
      </c>
      <c r="H61" s="11">
        <f t="shared" si="40"/>
        <v>13.548064516129</v>
      </c>
      <c r="I61" s="11">
        <f t="shared" si="41"/>
        <v>286.698064516129</v>
      </c>
      <c r="J61" s="11">
        <f t="shared" si="42"/>
        <v>0.0939224542361329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2.63393370728739</v>
      </c>
      <c r="P61" s="11">
        <f t="shared" si="45"/>
        <v>0.247385518083707</v>
      </c>
      <c r="Q61" s="15">
        <f t="shared" si="46"/>
        <v>0.0247385518083707</v>
      </c>
      <c r="R61" s="11">
        <f t="shared" si="47"/>
        <v>0.13797</v>
      </c>
      <c r="S61" s="16">
        <f t="shared" si="48"/>
        <v>0.179303847273833</v>
      </c>
      <c r="T61" s="3">
        <v>0.01</v>
      </c>
      <c r="U61" s="17">
        <f t="shared" si="49"/>
        <v>0.00179303847273833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0.0140930384727383</v>
      </c>
      <c r="AR61" s="24">
        <f t="shared" si="55"/>
        <v>137.97</v>
      </c>
      <c r="AS61" s="1">
        <f t="shared" si="56"/>
        <v>0.1</v>
      </c>
      <c r="AT61" s="2">
        <f>$E$5/12</f>
        <v>19.1833333333333</v>
      </c>
      <c r="AU61" s="1">
        <f t="shared" si="57"/>
        <v>24991.2614375102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15.1889655172414</v>
      </c>
      <c r="E62" s="12">
        <f t="shared" si="58"/>
        <v>13.548064516129</v>
      </c>
      <c r="F62" s="9" t="s">
        <v>109</v>
      </c>
      <c r="G62" s="6">
        <v>3</v>
      </c>
      <c r="H62" s="11">
        <f t="shared" si="40"/>
        <v>15.1889655172414</v>
      </c>
      <c r="I62" s="11">
        <f t="shared" si="41"/>
        <v>288.338965517241</v>
      </c>
      <c r="J62" s="11">
        <f t="shared" si="42"/>
        <v>0.113947974406156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3.76624818920368</v>
      </c>
      <c r="P62" s="11">
        <f t="shared" si="45"/>
        <v>0.429156352270612</v>
      </c>
      <c r="Q62" s="15">
        <f t="shared" si="46"/>
        <v>0.0429156352270612</v>
      </c>
      <c r="R62" s="11">
        <f t="shared" si="47"/>
        <v>0.13797</v>
      </c>
      <c r="S62" s="16">
        <f t="shared" si="48"/>
        <v>0.311050483634567</v>
      </c>
      <c r="T62" s="3">
        <v>0.01</v>
      </c>
      <c r="U62" s="17">
        <f t="shared" si="49"/>
        <v>0.00311050483634567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0.0154105048363457</v>
      </c>
      <c r="AR62" s="24">
        <f t="shared" si="55"/>
        <v>137.97</v>
      </c>
      <c r="AS62" s="1">
        <f t="shared" si="56"/>
        <v>0.1</v>
      </c>
      <c r="AT62" s="2">
        <f>$E$5/12</f>
        <v>19.1833333333333</v>
      </c>
      <c r="AU62" s="1">
        <f t="shared" si="57"/>
        <v>27327.5316741755</v>
      </c>
    </row>
    <row r="63" s="1" customFormat="1" spans="1:47">
      <c r="A63" s="6"/>
      <c r="B63" s="6"/>
      <c r="C63" s="9">
        <v>3</v>
      </c>
      <c r="D63" s="10">
        <v>18.0528387096774</v>
      </c>
      <c r="E63" s="12">
        <f t="shared" si="58"/>
        <v>15.1889655172414</v>
      </c>
      <c r="F63" s="9" t="s">
        <v>109</v>
      </c>
      <c r="G63" s="6">
        <v>4</v>
      </c>
      <c r="H63" s="11">
        <f t="shared" si="40"/>
        <v>18.0528387096774</v>
      </c>
      <c r="I63" s="11">
        <f t="shared" si="41"/>
        <v>291.202838709677</v>
      </c>
      <c r="J63" s="11">
        <f t="shared" si="42"/>
        <v>0.158831406710892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4.71679183693307</v>
      </c>
      <c r="P63" s="11">
        <f t="shared" si="45"/>
        <v>0.749174682622532</v>
      </c>
      <c r="Q63" s="15">
        <f t="shared" si="46"/>
        <v>0.0749174682622532</v>
      </c>
      <c r="R63" s="11">
        <f t="shared" si="47"/>
        <v>0.13797</v>
      </c>
      <c r="S63" s="16">
        <f t="shared" si="48"/>
        <v>0.542998247896305</v>
      </c>
      <c r="T63" s="3">
        <v>0.01</v>
      </c>
      <c r="U63" s="17">
        <f t="shared" si="49"/>
        <v>0.00542998247896305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0.0234799824789631</v>
      </c>
      <c r="AR63" s="24">
        <f t="shared" si="55"/>
        <v>137.97</v>
      </c>
      <c r="AS63" s="1">
        <f t="shared" si="56"/>
        <v>0.1</v>
      </c>
      <c r="AT63" s="2">
        <f>$E$5/12</f>
        <v>19.1833333333333</v>
      </c>
      <c r="AU63" s="1">
        <f t="shared" si="57"/>
        <v>41637.1800740503</v>
      </c>
    </row>
    <row r="64" s="1" customFormat="1" spans="1:47">
      <c r="A64" s="6"/>
      <c r="B64" s="6"/>
      <c r="C64" s="9">
        <v>4</v>
      </c>
      <c r="D64" s="10">
        <v>18.8314333333333</v>
      </c>
      <c r="E64" s="12">
        <f t="shared" si="58"/>
        <v>18.0528387096774</v>
      </c>
      <c r="F64" s="9" t="s">
        <v>109</v>
      </c>
      <c r="G64" s="6">
        <v>5</v>
      </c>
      <c r="H64" s="11">
        <f t="shared" si="40"/>
        <v>18.8314333333333</v>
      </c>
      <c r="I64" s="11">
        <f t="shared" si="41"/>
        <v>291.981433333333</v>
      </c>
      <c r="J64" s="11">
        <f t="shared" si="42"/>
        <v>0.173643542335141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3.76923629659501</v>
      </c>
      <c r="O64" s="11">
        <f t="shared" si="59"/>
        <v>1.57808085771553</v>
      </c>
      <c r="P64" s="11">
        <f t="shared" si="45"/>
        <v>0.274023550225001</v>
      </c>
      <c r="Q64" s="15">
        <f t="shared" si="46"/>
        <v>0.0274023550225001</v>
      </c>
      <c r="R64" s="11">
        <f t="shared" si="47"/>
        <v>0.13797</v>
      </c>
      <c r="S64" s="16">
        <f t="shared" si="48"/>
        <v>0.198610966315142</v>
      </c>
      <c r="T64" s="3">
        <v>0.01</v>
      </c>
      <c r="U64" s="17">
        <f t="shared" si="49"/>
        <v>0.00198610966315142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0.0200361096631514</v>
      </c>
      <c r="AR64" s="24">
        <f t="shared" si="55"/>
        <v>137.97</v>
      </c>
      <c r="AS64" s="1">
        <f t="shared" si="56"/>
        <v>0.1</v>
      </c>
      <c r="AT64" s="2">
        <f>$E$5/12</f>
        <v>19.1833333333333</v>
      </c>
      <c r="AU64" s="1">
        <f t="shared" si="57"/>
        <v>35530.1417612002</v>
      </c>
    </row>
    <row r="65" s="1" customFormat="1" spans="1:47">
      <c r="A65" s="6"/>
      <c r="B65" s="6"/>
      <c r="C65" s="9">
        <v>5</v>
      </c>
      <c r="D65" s="10">
        <v>26.4063225806452</v>
      </c>
      <c r="E65" s="12">
        <f t="shared" si="58"/>
        <v>18.8314333333333</v>
      </c>
      <c r="F65" s="9" t="s">
        <v>111</v>
      </c>
      <c r="G65" s="6">
        <v>6</v>
      </c>
      <c r="H65" s="11">
        <f t="shared" si="40"/>
        <v>26.4063225806452</v>
      </c>
      <c r="I65" s="11">
        <f t="shared" si="41"/>
        <v>299.556322580645</v>
      </c>
      <c r="J65" s="11">
        <f t="shared" si="42"/>
        <v>0.403533063577812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2.68375730749052</v>
      </c>
      <c r="P65" s="11">
        <f t="shared" si="45"/>
        <v>1.08298480819099</v>
      </c>
      <c r="Q65" s="15">
        <f t="shared" si="46"/>
        <v>0.108298480819099</v>
      </c>
      <c r="R65" s="11">
        <f t="shared" si="47"/>
        <v>0.13797</v>
      </c>
      <c r="S65" s="16">
        <f t="shared" si="48"/>
        <v>0.784942239755737</v>
      </c>
      <c r="T65" s="3">
        <v>0.01</v>
      </c>
      <c r="U65" s="17">
        <f t="shared" si="49"/>
        <v>0.00784942239755737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0.0258994223975574</v>
      </c>
      <c r="AR65" s="24">
        <f t="shared" si="55"/>
        <v>137.97</v>
      </c>
      <c r="AS65" s="1">
        <f t="shared" si="56"/>
        <v>0.1</v>
      </c>
      <c r="AT65" s="2">
        <f>$E$5/12</f>
        <v>19.1833333333333</v>
      </c>
      <c r="AU65" s="1">
        <f t="shared" si="57"/>
        <v>45927.5859829608</v>
      </c>
    </row>
    <row r="66" s="1" customFormat="1" spans="1:47">
      <c r="A66" s="6"/>
      <c r="B66" s="6"/>
      <c r="C66" s="9">
        <v>6</v>
      </c>
      <c r="D66" s="10">
        <v>27.4584666666667</v>
      </c>
      <c r="E66" s="12">
        <f t="shared" si="58"/>
        <v>26.4063225806452</v>
      </c>
      <c r="F66" s="9" t="s">
        <v>109</v>
      </c>
      <c r="G66" s="6">
        <v>7</v>
      </c>
      <c r="H66" s="11">
        <f t="shared" si="40"/>
        <v>27.4584666666667</v>
      </c>
      <c r="I66" s="11">
        <f t="shared" si="41"/>
        <v>300.608466666667</v>
      </c>
      <c r="J66" s="11">
        <f t="shared" si="42"/>
        <v>0.452154579217714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2.98047249929953</v>
      </c>
      <c r="P66" s="11">
        <f t="shared" si="45"/>
        <v>1.34763428879075</v>
      </c>
      <c r="Q66" s="15">
        <f t="shared" si="46"/>
        <v>0.134763428879075</v>
      </c>
      <c r="R66" s="11">
        <f t="shared" si="47"/>
        <v>0.13797</v>
      </c>
      <c r="S66" s="16">
        <f t="shared" si="48"/>
        <v>0.976758924976987</v>
      </c>
      <c r="T66" s="3">
        <v>0.01</v>
      </c>
      <c r="U66" s="17">
        <f t="shared" si="49"/>
        <v>0.00976758924976987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0.0329675892497699</v>
      </c>
      <c r="AR66" s="24">
        <f t="shared" si="55"/>
        <v>137.97</v>
      </c>
      <c r="AS66" s="1">
        <f t="shared" si="56"/>
        <v>0.1</v>
      </c>
      <c r="AT66" s="2">
        <f>$E$5/12</f>
        <v>19.1833333333333</v>
      </c>
      <c r="AU66" s="1">
        <f t="shared" si="57"/>
        <v>58461.6045361127</v>
      </c>
    </row>
    <row r="67" s="1" customFormat="1" spans="1:47">
      <c r="A67" s="6"/>
      <c r="B67" s="6"/>
      <c r="C67" s="9">
        <v>7</v>
      </c>
      <c r="D67" s="10">
        <v>28.3742258064516</v>
      </c>
      <c r="E67" s="12">
        <f t="shared" si="58"/>
        <v>27.4584666666667</v>
      </c>
      <c r="F67" s="9" t="s">
        <v>109</v>
      </c>
      <c r="G67" s="6">
        <v>8</v>
      </c>
      <c r="H67" s="11">
        <f t="shared" si="40"/>
        <v>28.3742258064516</v>
      </c>
      <c r="I67" s="11">
        <f t="shared" si="41"/>
        <v>301.524225806452</v>
      </c>
      <c r="J67" s="11">
        <f t="shared" si="42"/>
        <v>0.49889546647824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3.01253821050878</v>
      </c>
      <c r="P67" s="11">
        <f t="shared" si="45"/>
        <v>1.5029416558153</v>
      </c>
      <c r="Q67" s="15">
        <f t="shared" si="46"/>
        <v>0.15029416558153</v>
      </c>
      <c r="R67" s="11">
        <f t="shared" si="47"/>
        <v>0.13797</v>
      </c>
      <c r="S67" s="16">
        <f t="shared" si="48"/>
        <v>1.08932496616315</v>
      </c>
      <c r="T67" s="3">
        <v>0.01</v>
      </c>
      <c r="U67" s="17">
        <f t="shared" si="49"/>
        <v>0.0108932496616315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0.0340932496616315</v>
      </c>
      <c r="AR67" s="24">
        <f t="shared" si="55"/>
        <v>137.97</v>
      </c>
      <c r="AS67" s="1">
        <f t="shared" si="56"/>
        <v>0.1</v>
      </c>
      <c r="AT67" s="2">
        <f>$E$5/12</f>
        <v>19.1833333333333</v>
      </c>
      <c r="AU67" s="1">
        <f t="shared" si="57"/>
        <v>60457.7442399181</v>
      </c>
    </row>
    <row r="68" s="1" customFormat="1" spans="1:47">
      <c r="A68" s="6"/>
      <c r="B68" s="6"/>
      <c r="C68" s="9">
        <v>8</v>
      </c>
      <c r="D68" s="10">
        <v>27.0991935483871</v>
      </c>
      <c r="E68" s="12">
        <f t="shared" si="58"/>
        <v>28.3742258064516</v>
      </c>
      <c r="F68" s="9" t="s">
        <v>109</v>
      </c>
      <c r="G68" s="6">
        <v>9</v>
      </c>
      <c r="H68" s="11">
        <f t="shared" si="40"/>
        <v>27.0991935483871</v>
      </c>
      <c r="I68" s="11">
        <f t="shared" si="41"/>
        <v>300.249193548387</v>
      </c>
      <c r="J68" s="11">
        <f t="shared" si="42"/>
        <v>0.434965388548623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2.88929655469348</v>
      </c>
      <c r="P68" s="11">
        <f t="shared" si="45"/>
        <v>1.25674399854445</v>
      </c>
      <c r="Q68" s="15">
        <f t="shared" si="46"/>
        <v>0.125674399854445</v>
      </c>
      <c r="R68" s="11">
        <f t="shared" si="47"/>
        <v>0.13797</v>
      </c>
      <c r="S68" s="16">
        <f t="shared" si="48"/>
        <v>0.910882074758604</v>
      </c>
      <c r="T68" s="3">
        <v>0.01</v>
      </c>
      <c r="U68" s="17">
        <f t="shared" si="49"/>
        <v>0.00910882074758604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0.027158820747586</v>
      </c>
      <c r="AR68" s="24">
        <f t="shared" si="55"/>
        <v>137.97</v>
      </c>
      <c r="AS68" s="1">
        <f t="shared" si="56"/>
        <v>0.1</v>
      </c>
      <c r="AT68" s="2">
        <f>$E$5/12</f>
        <v>19.1833333333333</v>
      </c>
      <c r="AU68" s="1">
        <f t="shared" si="57"/>
        <v>48160.8838967087</v>
      </c>
    </row>
    <row r="69" s="1" customFormat="1" spans="1:47">
      <c r="A69" s="6"/>
      <c r="B69" s="6"/>
      <c r="C69" s="9">
        <v>9</v>
      </c>
      <c r="D69" s="10">
        <v>25.1405</v>
      </c>
      <c r="E69" s="12">
        <f t="shared" si="58"/>
        <v>27.0991935483871</v>
      </c>
      <c r="F69" s="9" t="s">
        <v>109</v>
      </c>
      <c r="G69" s="6">
        <v>10</v>
      </c>
      <c r="H69" s="11">
        <f t="shared" si="40"/>
        <v>25.1405</v>
      </c>
      <c r="I69" s="11">
        <f t="shared" si="41"/>
        <v>298.2905</v>
      </c>
      <c r="J69" s="11">
        <f t="shared" si="42"/>
        <v>0.351540396112301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3.01225255614903</v>
      </c>
      <c r="P69" s="11">
        <f t="shared" si="45"/>
        <v>1.05892845677892</v>
      </c>
      <c r="Q69" s="15">
        <f t="shared" si="46"/>
        <v>0.105892845677892</v>
      </c>
      <c r="R69" s="11">
        <f t="shared" si="47"/>
        <v>0.13797</v>
      </c>
      <c r="S69" s="16">
        <f t="shared" si="48"/>
        <v>0.767506310631965</v>
      </c>
      <c r="T69" s="3">
        <v>0.01</v>
      </c>
      <c r="U69" s="17">
        <f t="shared" si="49"/>
        <v>0.00767506310631965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0.0257250631063196</v>
      </c>
      <c r="AR69" s="24">
        <f t="shared" si="55"/>
        <v>137.97</v>
      </c>
      <c r="AS69" s="1">
        <f t="shared" si="56"/>
        <v>0.1</v>
      </c>
      <c r="AT69" s="2">
        <f>$E$5/12</f>
        <v>19.1833333333333</v>
      </c>
      <c r="AU69" s="1">
        <f t="shared" si="57"/>
        <v>45618.3937076534</v>
      </c>
    </row>
    <row r="70" s="1" customFormat="1" spans="1:47">
      <c r="A70" s="6"/>
      <c r="B70" s="6"/>
      <c r="C70" s="9">
        <v>10</v>
      </c>
      <c r="D70" s="10">
        <v>20.5903225806452</v>
      </c>
      <c r="E70" s="12">
        <f t="shared" si="58"/>
        <v>25.1405</v>
      </c>
      <c r="F70" s="9" t="s">
        <v>109</v>
      </c>
      <c r="G70" s="6">
        <v>11</v>
      </c>
      <c r="H70" s="11">
        <f t="shared" si="40"/>
        <v>20.5903225806452</v>
      </c>
      <c r="I70" s="11">
        <f t="shared" si="41"/>
        <v>293.740322580645</v>
      </c>
      <c r="J70" s="11">
        <f t="shared" si="42"/>
        <v>0.212020930467461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1.85565789440161</v>
      </c>
      <c r="O70" s="11">
        <f t="shared" si="59"/>
        <v>1.47736620496851</v>
      </c>
      <c r="P70" s="11">
        <f t="shared" si="45"/>
        <v>0.313232557418604</v>
      </c>
      <c r="Q70" s="15">
        <f t="shared" si="46"/>
        <v>0.0313232557418604</v>
      </c>
      <c r="R70" s="11">
        <f t="shared" si="47"/>
        <v>0.13797</v>
      </c>
      <c r="S70" s="16">
        <f t="shared" si="48"/>
        <v>0.227029468303692</v>
      </c>
      <c r="T70" s="3">
        <v>0.01</v>
      </c>
      <c r="U70" s="17">
        <f t="shared" si="49"/>
        <v>0.00227029468303692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0.0145702946830369</v>
      </c>
      <c r="AR70" s="24">
        <f t="shared" si="55"/>
        <v>137.97</v>
      </c>
      <c r="AS70" s="1">
        <f t="shared" si="56"/>
        <v>0.1</v>
      </c>
      <c r="AT70" s="2">
        <f>$E$5/12</f>
        <v>19.1833333333333</v>
      </c>
      <c r="AU70" s="1">
        <f t="shared" si="57"/>
        <v>25837.5824595751</v>
      </c>
    </row>
    <row r="71" s="1" customFormat="1" spans="1:48">
      <c r="A71" s="6"/>
      <c r="B71" s="6"/>
      <c r="C71" s="9">
        <v>11</v>
      </c>
      <c r="D71" s="10">
        <v>18.1939666666667</v>
      </c>
      <c r="E71" s="12">
        <f t="shared" si="58"/>
        <v>20.5903225806452</v>
      </c>
      <c r="F71" s="9" t="s">
        <v>111</v>
      </c>
      <c r="G71" s="6">
        <v>12</v>
      </c>
      <c r="H71" s="11">
        <f t="shared" si="40"/>
        <v>18.1939666666667</v>
      </c>
      <c r="I71" s="11">
        <f t="shared" si="41"/>
        <v>291.343966666667</v>
      </c>
      <c r="J71" s="11">
        <f t="shared" si="42"/>
        <v>0.161424901557431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2.5438336475499</v>
      </c>
      <c r="P71" s="11">
        <f t="shared" si="45"/>
        <v>0.410638096134224</v>
      </c>
      <c r="Q71" s="15">
        <f t="shared" si="46"/>
        <v>0.0410638096134224</v>
      </c>
      <c r="R71" s="11">
        <f t="shared" si="47"/>
        <v>0.13797</v>
      </c>
      <c r="S71" s="16">
        <f t="shared" si="48"/>
        <v>0.297628539634866</v>
      </c>
      <c r="T71" s="3">
        <v>0.01</v>
      </c>
      <c r="U71" s="17">
        <f t="shared" si="49"/>
        <v>0.00297628539634866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0.0152762853963487</v>
      </c>
      <c r="AR71" s="24">
        <f t="shared" si="55"/>
        <v>137.97</v>
      </c>
      <c r="AS71" s="1">
        <f t="shared" si="56"/>
        <v>0.1</v>
      </c>
      <c r="AT71" s="2">
        <f>$E$5/12</f>
        <v>19.1833333333333</v>
      </c>
      <c r="AU71" s="1">
        <f t="shared" si="57"/>
        <v>27089.5196144305</v>
      </c>
      <c r="AV71" s="1">
        <f>SUM(AU60:AU71)</f>
        <v>464463.683337982</v>
      </c>
    </row>
    <row r="72" s="1" customFormat="1" spans="1:46">
      <c r="A72" s="6"/>
      <c r="B72" s="6"/>
      <c r="C72" s="9">
        <v>12</v>
      </c>
      <c r="D72" s="10">
        <v>11.3275161290323</v>
      </c>
      <c r="E72" s="12">
        <f t="shared" si="58"/>
        <v>18.1939666666667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13.2756674804839</v>
      </c>
      <c r="E76" s="9"/>
      <c r="F76" s="9"/>
      <c r="G76" s="6">
        <v>1</v>
      </c>
      <c r="H76" s="11">
        <f t="shared" ref="H76:H87" si="60">E77</f>
        <v>13.2756674804839</v>
      </c>
      <c r="I76" s="11">
        <f t="shared" ref="I76:I87" si="61">H76+273.15</f>
        <v>286.425667480484</v>
      </c>
      <c r="J76" s="11">
        <f t="shared" ref="J76:J87" si="62">EXP(($C$18*(I76-$C$16))/($C$19*I76*$C$16))</f>
        <v>0.0909373724089385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0.00711694821758271</v>
      </c>
      <c r="Q76" s="15">
        <f t="shared" ref="Q76:Q87" si="66">P76*$B$78</f>
        <v>0.000925203268285752</v>
      </c>
      <c r="R76" s="11">
        <f t="shared" ref="R76:R87" si="67">L76*$B$78</f>
        <v>0.0101740708333333</v>
      </c>
      <c r="S76" s="16">
        <f t="shared" ref="S76:S87" si="68">Q76/R76</f>
        <v>0.0909373724089387</v>
      </c>
      <c r="T76" s="3">
        <v>0.01</v>
      </c>
      <c r="U76" s="17">
        <f t="shared" ref="U76:U87" si="69">S76*T76</f>
        <v>0.000909373724089387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0.0125093737240894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13.548064516129</v>
      </c>
      <c r="E77" s="12">
        <f t="shared" ref="E77:E88" si="78">D76</f>
        <v>13.2756674804839</v>
      </c>
      <c r="F77" s="9" t="s">
        <v>109</v>
      </c>
      <c r="G77" s="6">
        <v>2</v>
      </c>
      <c r="H77" s="11">
        <f t="shared" si="60"/>
        <v>13.548064516129</v>
      </c>
      <c r="I77" s="11">
        <f t="shared" si="61"/>
        <v>286.698064516129</v>
      </c>
      <c r="J77" s="11">
        <f t="shared" si="62"/>
        <v>0.0939224542361329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0.149407218449084</v>
      </c>
      <c r="P77" s="11">
        <f t="shared" si="65"/>
        <v>0.014032692637332</v>
      </c>
      <c r="Q77" s="15">
        <f t="shared" si="66"/>
        <v>0.00182425004285316</v>
      </c>
      <c r="R77" s="11">
        <f t="shared" si="67"/>
        <v>0.0101740708333333</v>
      </c>
      <c r="S77" s="16">
        <f t="shared" si="68"/>
        <v>0.179303847273834</v>
      </c>
      <c r="T77" s="3">
        <v>0.01</v>
      </c>
      <c r="U77" s="17">
        <f t="shared" si="69"/>
        <v>0.00179303847273834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0.0133930384727383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15.1889655172414</v>
      </c>
      <c r="E78" s="12">
        <f t="shared" si="78"/>
        <v>13.548064516129</v>
      </c>
      <c r="F78" s="9" t="s">
        <v>109</v>
      </c>
      <c r="G78" s="6">
        <v>3</v>
      </c>
      <c r="H78" s="11">
        <f t="shared" si="60"/>
        <v>15.1889655172414</v>
      </c>
      <c r="I78" s="11">
        <f t="shared" si="61"/>
        <v>288.338965517241</v>
      </c>
      <c r="J78" s="11">
        <f t="shared" si="62"/>
        <v>0.113947974406156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0.213636609145085</v>
      </c>
      <c r="P78" s="11">
        <f t="shared" si="65"/>
        <v>0.0243434588710821</v>
      </c>
      <c r="Q78" s="15">
        <f t="shared" si="66"/>
        <v>0.00316464965324068</v>
      </c>
      <c r="R78" s="11">
        <f t="shared" si="67"/>
        <v>0.0101740708333333</v>
      </c>
      <c r="S78" s="16">
        <f t="shared" si="68"/>
        <v>0.311050483634568</v>
      </c>
      <c r="T78" s="3">
        <v>0.01</v>
      </c>
      <c r="U78" s="17">
        <f t="shared" si="69"/>
        <v>0.00311050483634568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0.0147105048363457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18.0528387096774</v>
      </c>
      <c r="E79" s="12">
        <f t="shared" si="78"/>
        <v>15.1889655172414</v>
      </c>
      <c r="F79" s="9" t="s">
        <v>109</v>
      </c>
      <c r="G79" s="6">
        <v>4</v>
      </c>
      <c r="H79" s="11">
        <f t="shared" si="60"/>
        <v>18.0528387096774</v>
      </c>
      <c r="I79" s="11">
        <f t="shared" si="61"/>
        <v>291.202838709677</v>
      </c>
      <c r="J79" s="11">
        <f t="shared" si="62"/>
        <v>0.158831406710892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0.267555233607336</v>
      </c>
      <c r="P79" s="11">
        <f t="shared" si="65"/>
        <v>0.0424961741267146</v>
      </c>
      <c r="Q79" s="15">
        <f t="shared" si="66"/>
        <v>0.0055245026364729</v>
      </c>
      <c r="R79" s="11">
        <f t="shared" si="67"/>
        <v>0.0101740708333333</v>
      </c>
      <c r="S79" s="16">
        <f t="shared" si="68"/>
        <v>0.542998247896307</v>
      </c>
      <c r="T79" s="3">
        <v>0.01</v>
      </c>
      <c r="U79" s="17">
        <f t="shared" si="69"/>
        <v>0.00542998247896307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0.0245299824789631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18.8314333333333</v>
      </c>
      <c r="E80" s="12">
        <f t="shared" si="78"/>
        <v>18.0528387096774</v>
      </c>
      <c r="F80" s="9" t="s">
        <v>109</v>
      </c>
      <c r="G80" s="6">
        <v>5</v>
      </c>
      <c r="H80" s="11">
        <f t="shared" si="60"/>
        <v>18.8314333333333</v>
      </c>
      <c r="I80" s="11">
        <f t="shared" si="61"/>
        <v>291.981433333333</v>
      </c>
      <c r="J80" s="11">
        <f t="shared" si="62"/>
        <v>0.173643542335141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0.213806106506591</v>
      </c>
      <c r="O80" s="11">
        <f t="shared" si="79"/>
        <v>0.0895150363073643</v>
      </c>
      <c r="P80" s="11">
        <f t="shared" si="65"/>
        <v>0.0155437079966695</v>
      </c>
      <c r="Q80" s="15">
        <f t="shared" si="66"/>
        <v>0.00202068203956703</v>
      </c>
      <c r="R80" s="11">
        <f t="shared" si="67"/>
        <v>0.0101740708333333</v>
      </c>
      <c r="S80" s="16">
        <f t="shared" si="68"/>
        <v>0.198610966315142</v>
      </c>
      <c r="T80" s="3">
        <v>0.01</v>
      </c>
      <c r="U80" s="17">
        <f t="shared" si="69"/>
        <v>0.00198610966315142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0.0210861096631514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26.4063225806452</v>
      </c>
      <c r="E81" s="12">
        <f t="shared" si="78"/>
        <v>18.8314333333333</v>
      </c>
      <c r="F81" s="9" t="s">
        <v>111</v>
      </c>
      <c r="G81" s="6">
        <v>6</v>
      </c>
      <c r="H81" s="11">
        <f t="shared" si="60"/>
        <v>26.4063225806452</v>
      </c>
      <c r="I81" s="11">
        <f t="shared" si="61"/>
        <v>299.556322580645</v>
      </c>
      <c r="J81" s="11">
        <f t="shared" si="62"/>
        <v>0.403533063577812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0.152233411644028</v>
      </c>
      <c r="P81" s="11">
        <f t="shared" si="65"/>
        <v>0.0614312149796168</v>
      </c>
      <c r="Q81" s="15">
        <f t="shared" si="66"/>
        <v>0.00798605794735018</v>
      </c>
      <c r="R81" s="11">
        <f t="shared" si="67"/>
        <v>0.0101740708333333</v>
      </c>
      <c r="S81" s="16">
        <f t="shared" si="68"/>
        <v>0.784942239755739</v>
      </c>
      <c r="T81" s="3">
        <v>0.01</v>
      </c>
      <c r="U81" s="17">
        <f t="shared" si="69"/>
        <v>0.00784942239755739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0.0269494223975574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27.4584666666667</v>
      </c>
      <c r="E82" s="12">
        <f t="shared" si="78"/>
        <v>26.4063225806452</v>
      </c>
      <c r="F82" s="9" t="s">
        <v>109</v>
      </c>
      <c r="G82" s="6">
        <v>7</v>
      </c>
      <c r="H82" s="11">
        <f t="shared" si="60"/>
        <v>27.4584666666667</v>
      </c>
      <c r="I82" s="11">
        <f t="shared" si="61"/>
        <v>300.608466666667</v>
      </c>
      <c r="J82" s="11">
        <f t="shared" si="62"/>
        <v>0.452154579217714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0.169064279997745</v>
      </c>
      <c r="P82" s="11">
        <f t="shared" si="65"/>
        <v>0.076443188383126</v>
      </c>
      <c r="Q82" s="15">
        <f t="shared" si="66"/>
        <v>0.00993761448980638</v>
      </c>
      <c r="R82" s="11">
        <f t="shared" si="67"/>
        <v>0.0101740708333333</v>
      </c>
      <c r="S82" s="16">
        <f t="shared" si="68"/>
        <v>0.97675892497699</v>
      </c>
      <c r="T82" s="3">
        <v>0.01</v>
      </c>
      <c r="U82" s="17">
        <f t="shared" si="69"/>
        <v>0.0097675892497699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0.0346675892497699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28.3742258064516</v>
      </c>
      <c r="E83" s="12">
        <f t="shared" si="78"/>
        <v>27.4584666666667</v>
      </c>
      <c r="F83" s="9" t="s">
        <v>109</v>
      </c>
      <c r="G83" s="6">
        <v>8</v>
      </c>
      <c r="H83" s="11">
        <f t="shared" si="60"/>
        <v>28.3742258064516</v>
      </c>
      <c r="I83" s="11">
        <f t="shared" si="61"/>
        <v>301.524225806452</v>
      </c>
      <c r="J83" s="11">
        <f t="shared" si="62"/>
        <v>0.49889546647824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0.170883174947952</v>
      </c>
      <c r="P83" s="11">
        <f t="shared" si="65"/>
        <v>0.0852528412789413</v>
      </c>
      <c r="Q83" s="15">
        <f t="shared" si="66"/>
        <v>0.0110828693662624</v>
      </c>
      <c r="R83" s="11">
        <f t="shared" si="67"/>
        <v>0.0101740708333333</v>
      </c>
      <c r="S83" s="16">
        <f t="shared" si="68"/>
        <v>1.08932496616316</v>
      </c>
      <c r="T83" s="3">
        <v>0.01</v>
      </c>
      <c r="U83" s="17">
        <f t="shared" si="69"/>
        <v>0.0108932496616316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0.0357932496616316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27.0991935483871</v>
      </c>
      <c r="E84" s="12">
        <f t="shared" si="78"/>
        <v>28.3742258064516</v>
      </c>
      <c r="F84" s="9" t="s">
        <v>109</v>
      </c>
      <c r="G84" s="6">
        <v>9</v>
      </c>
      <c r="H84" s="11">
        <f t="shared" si="60"/>
        <v>27.0991935483871</v>
      </c>
      <c r="I84" s="11">
        <f t="shared" si="61"/>
        <v>300.249193548387</v>
      </c>
      <c r="J84" s="11">
        <f t="shared" si="62"/>
        <v>0.434965388548623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0.163892417002344</v>
      </c>
      <c r="P84" s="11">
        <f t="shared" si="65"/>
        <v>0.0712875288415974</v>
      </c>
      <c r="Q84" s="15">
        <f t="shared" si="66"/>
        <v>0.00926737874940767</v>
      </c>
      <c r="R84" s="11">
        <f t="shared" si="67"/>
        <v>0.0101740708333333</v>
      </c>
      <c r="S84" s="16">
        <f t="shared" si="68"/>
        <v>0.910882074758607</v>
      </c>
      <c r="T84" s="3">
        <v>0.01</v>
      </c>
      <c r="U84" s="17">
        <f t="shared" si="69"/>
        <v>0.00910882074758607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0.0282088207475861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25.1405</v>
      </c>
      <c r="E85" s="12">
        <f t="shared" si="78"/>
        <v>27.0991935483871</v>
      </c>
      <c r="F85" s="9" t="s">
        <v>109</v>
      </c>
      <c r="G85" s="6">
        <v>10</v>
      </c>
      <c r="H85" s="11">
        <f t="shared" si="60"/>
        <v>25.1405</v>
      </c>
      <c r="I85" s="11">
        <f t="shared" si="61"/>
        <v>298.2905</v>
      </c>
      <c r="J85" s="11">
        <f t="shared" si="62"/>
        <v>0.351540396112301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0.17086697149408</v>
      </c>
      <c r="P85" s="11">
        <f t="shared" si="65"/>
        <v>0.060066642841538</v>
      </c>
      <c r="Q85" s="15">
        <f t="shared" si="66"/>
        <v>0.00780866356939994</v>
      </c>
      <c r="R85" s="11">
        <f t="shared" si="67"/>
        <v>0.0101740708333333</v>
      </c>
      <c r="S85" s="16">
        <f t="shared" si="68"/>
        <v>0.767506310631967</v>
      </c>
      <c r="T85" s="3">
        <v>0.01</v>
      </c>
      <c r="U85" s="17">
        <f t="shared" si="69"/>
        <v>0.00767506310631967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0.0267750631063197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20.5903225806452</v>
      </c>
      <c r="E86" s="12">
        <f t="shared" si="78"/>
        <v>25.1405</v>
      </c>
      <c r="F86" s="9" t="s">
        <v>109</v>
      </c>
      <c r="G86" s="6">
        <v>11</v>
      </c>
      <c r="H86" s="11">
        <f t="shared" si="60"/>
        <v>20.5903225806452</v>
      </c>
      <c r="I86" s="11">
        <f t="shared" si="61"/>
        <v>293.740322580645</v>
      </c>
      <c r="J86" s="11">
        <f t="shared" si="62"/>
        <v>0.212020930467461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0.105260312219915</v>
      </c>
      <c r="O86" s="11">
        <f t="shared" si="79"/>
        <v>0.0838020997659604</v>
      </c>
      <c r="P86" s="11">
        <f t="shared" si="65"/>
        <v>0.0177677991675059</v>
      </c>
      <c r="Q86" s="15">
        <f t="shared" si="66"/>
        <v>0.00230981389177577</v>
      </c>
      <c r="R86" s="11">
        <f t="shared" si="67"/>
        <v>0.0101740708333333</v>
      </c>
      <c r="S86" s="16">
        <f t="shared" si="68"/>
        <v>0.227029468303693</v>
      </c>
      <c r="T86" s="3">
        <v>0.01</v>
      </c>
      <c r="U86" s="17">
        <f t="shared" si="69"/>
        <v>0.00227029468303693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0.0138702946830369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18.1939666666667</v>
      </c>
      <c r="E87" s="12">
        <f t="shared" si="78"/>
        <v>20.5903225806452</v>
      </c>
      <c r="F87" s="9" t="s">
        <v>111</v>
      </c>
      <c r="G87" s="6">
        <v>12</v>
      </c>
      <c r="H87" s="11">
        <f t="shared" si="60"/>
        <v>18.1939666666667</v>
      </c>
      <c r="I87" s="11">
        <f t="shared" si="61"/>
        <v>291.343966666667</v>
      </c>
      <c r="J87" s="11">
        <f t="shared" si="62"/>
        <v>0.161424901557431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0.144296383931788</v>
      </c>
      <c r="P87" s="11">
        <f t="shared" si="65"/>
        <v>0.0232930295712821</v>
      </c>
      <c r="Q87" s="15">
        <f t="shared" si="66"/>
        <v>0.00302809384426668</v>
      </c>
      <c r="R87" s="11">
        <f t="shared" si="67"/>
        <v>0.0101740708333333</v>
      </c>
      <c r="S87" s="16">
        <f t="shared" si="68"/>
        <v>0.297628539634866</v>
      </c>
      <c r="T87" s="3">
        <v>0.01</v>
      </c>
      <c r="U87" s="17">
        <f t="shared" si="69"/>
        <v>0.00297628539634866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0.0145762853963487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11.3275161290323</v>
      </c>
      <c r="E88" s="12">
        <f t="shared" si="78"/>
        <v>18.1939666666667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13.2756674804839</v>
      </c>
      <c r="E91" s="9"/>
      <c r="F91" s="9"/>
      <c r="G91" s="6">
        <v>1</v>
      </c>
      <c r="H91" s="11">
        <f t="shared" ref="H91:H102" si="80">E92</f>
        <v>13.2756674804839</v>
      </c>
      <c r="I91" s="11">
        <f t="shared" ref="I91:I102" si="81">H91+273.15</f>
        <v>286.425667480484</v>
      </c>
      <c r="J91" s="11">
        <f t="shared" ref="J91:J102" si="82">EXP(($C$18*(I91-$C$16))/($C$19*I91*$C$16))</f>
        <v>0.0909373724089385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0.00690396531328661</v>
      </c>
      <c r="Q91" s="15">
        <f t="shared" ref="Q91:Q102" si="86">P91*$B$93</f>
        <v>0.000897515490727259</v>
      </c>
      <c r="R91" s="11">
        <f t="shared" ref="R91:R102" si="87">L91*$B$93</f>
        <v>0.0098696</v>
      </c>
      <c r="S91" s="16">
        <f t="shared" ref="S91:S102" si="88">Q91/R91</f>
        <v>0.0909373724089385</v>
      </c>
      <c r="T91" s="3">
        <v>0.01</v>
      </c>
      <c r="U91" s="17">
        <f t="shared" ref="U91:U102" si="89">S91*T91</f>
        <v>0.000909373724089385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0.0157093737240894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30.7333333333333</v>
      </c>
      <c r="AU91" s="1">
        <f t="shared" ref="AU91:AU102" si="96">AT91*10000*AS91*0.67*AR91*AQ91</f>
        <v>3192.58811372062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13.548064516129</v>
      </c>
      <c r="E92" s="12">
        <f t="shared" ref="E92:E103" si="97">D91</f>
        <v>13.2756674804839</v>
      </c>
      <c r="F92" s="9" t="s">
        <v>109</v>
      </c>
      <c r="G92" s="6">
        <v>2</v>
      </c>
      <c r="H92" s="11">
        <f t="shared" si="80"/>
        <v>13.548064516129</v>
      </c>
      <c r="I92" s="11">
        <f t="shared" si="81"/>
        <v>286.698064516129</v>
      </c>
      <c r="J92" s="11">
        <f t="shared" si="82"/>
        <v>0.0939224542361329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0.144936034686713</v>
      </c>
      <c r="P92" s="11">
        <f t="shared" si="85"/>
        <v>0.0136127480850294</v>
      </c>
      <c r="Q92" s="15">
        <f t="shared" si="86"/>
        <v>0.00176965725105382</v>
      </c>
      <c r="R92" s="11">
        <f t="shared" si="87"/>
        <v>0.0098696</v>
      </c>
      <c r="S92" s="16">
        <f t="shared" si="88"/>
        <v>0.179303847273833</v>
      </c>
      <c r="T92" s="3">
        <v>0.01</v>
      </c>
      <c r="U92" s="17">
        <f t="shared" si="89"/>
        <v>0.00179303847273833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0.0165930384727383</v>
      </c>
      <c r="AR92" s="24">
        <f t="shared" si="93"/>
        <v>7.592</v>
      </c>
      <c r="AS92" s="1">
        <f t="shared" si="94"/>
        <v>0.13</v>
      </c>
      <c r="AT92" s="2">
        <f t="shared" si="95"/>
        <v>30.7333333333333</v>
      </c>
      <c r="AU92" s="1">
        <f t="shared" si="96"/>
        <v>3372.17373072866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15.1889655172414</v>
      </c>
      <c r="E93" s="12">
        <f t="shared" si="97"/>
        <v>13.548064516129</v>
      </c>
      <c r="F93" s="9" t="s">
        <v>109</v>
      </c>
      <c r="G93" s="6">
        <v>3</v>
      </c>
      <c r="H93" s="11">
        <f t="shared" si="80"/>
        <v>15.1889655172414</v>
      </c>
      <c r="I93" s="11">
        <f t="shared" si="81"/>
        <v>288.338965517241</v>
      </c>
      <c r="J93" s="11">
        <f t="shared" si="82"/>
        <v>0.113947974406156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0.207243286601684</v>
      </c>
      <c r="P93" s="11">
        <f t="shared" si="85"/>
        <v>0.0236149527175363</v>
      </c>
      <c r="Q93" s="15">
        <f t="shared" si="86"/>
        <v>0.00306994385327972</v>
      </c>
      <c r="R93" s="11">
        <f t="shared" si="87"/>
        <v>0.0098696</v>
      </c>
      <c r="S93" s="16">
        <f t="shared" si="88"/>
        <v>0.311050483634567</v>
      </c>
      <c r="T93" s="3">
        <v>0.01</v>
      </c>
      <c r="U93" s="17">
        <f t="shared" si="89"/>
        <v>0.00311050483634567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0.0179105048363457</v>
      </c>
      <c r="AR93" s="24">
        <f t="shared" si="93"/>
        <v>7.592</v>
      </c>
      <c r="AS93" s="1">
        <f t="shared" si="94"/>
        <v>0.13</v>
      </c>
      <c r="AT93" s="2">
        <f t="shared" si="95"/>
        <v>30.7333333333333</v>
      </c>
      <c r="AU93" s="1">
        <f t="shared" si="96"/>
        <v>3639.92007928167</v>
      </c>
    </row>
    <row r="94" s="1" customFormat="1" spans="1:47">
      <c r="A94" s="6"/>
      <c r="B94" s="6"/>
      <c r="C94" s="9">
        <v>3</v>
      </c>
      <c r="D94" s="10">
        <v>18.0528387096774</v>
      </c>
      <c r="E94" s="12">
        <f t="shared" si="97"/>
        <v>15.1889655172414</v>
      </c>
      <c r="F94" s="9" t="s">
        <v>109</v>
      </c>
      <c r="G94" s="6">
        <v>4</v>
      </c>
      <c r="H94" s="11">
        <f t="shared" si="80"/>
        <v>18.0528387096774</v>
      </c>
      <c r="I94" s="11">
        <f t="shared" si="81"/>
        <v>291.202838709677</v>
      </c>
      <c r="J94" s="11">
        <f t="shared" si="82"/>
        <v>0.158831406710892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0.259548333884148</v>
      </c>
      <c r="P94" s="11">
        <f t="shared" si="85"/>
        <v>0.0412244269802875</v>
      </c>
      <c r="Q94" s="15">
        <f t="shared" si="86"/>
        <v>0.00535917550743738</v>
      </c>
      <c r="R94" s="11">
        <f t="shared" si="87"/>
        <v>0.0098696</v>
      </c>
      <c r="S94" s="16">
        <f t="shared" si="88"/>
        <v>0.542998247896305</v>
      </c>
      <c r="T94" s="3">
        <v>0.01</v>
      </c>
      <c r="U94" s="17">
        <f t="shared" si="89"/>
        <v>0.00542998247896305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0.0325299824789631</v>
      </c>
      <c r="AR94" s="24">
        <f t="shared" si="93"/>
        <v>7.592</v>
      </c>
      <c r="AS94" s="1">
        <f t="shared" si="94"/>
        <v>0.13</v>
      </c>
      <c r="AT94" s="2">
        <f t="shared" si="95"/>
        <v>30.7333333333333</v>
      </c>
      <c r="AU94" s="1">
        <f t="shared" si="96"/>
        <v>6611.01054860146</v>
      </c>
    </row>
    <row r="95" s="1" customFormat="1" spans="1:47">
      <c r="A95" s="6"/>
      <c r="B95" s="6"/>
      <c r="C95" s="9">
        <v>4</v>
      </c>
      <c r="D95" s="10">
        <v>18.8314333333333</v>
      </c>
      <c r="E95" s="12">
        <f t="shared" si="97"/>
        <v>18.0528387096774</v>
      </c>
      <c r="F95" s="9" t="s">
        <v>109</v>
      </c>
      <c r="G95" s="6">
        <v>5</v>
      </c>
      <c r="H95" s="11">
        <f t="shared" si="80"/>
        <v>18.8314333333333</v>
      </c>
      <c r="I95" s="11">
        <f t="shared" si="81"/>
        <v>291.981433333333</v>
      </c>
      <c r="J95" s="11">
        <f t="shared" si="82"/>
        <v>0.173643542335141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0.207407711558667</v>
      </c>
      <c r="O95" s="11">
        <f t="shared" si="98"/>
        <v>0.086836195345193</v>
      </c>
      <c r="P95" s="11">
        <f t="shared" si="85"/>
        <v>0.0150785445626456</v>
      </c>
      <c r="Q95" s="15">
        <f t="shared" si="86"/>
        <v>0.00196021079314392</v>
      </c>
      <c r="R95" s="11">
        <f t="shared" si="87"/>
        <v>0.0098696</v>
      </c>
      <c r="S95" s="16">
        <f t="shared" si="88"/>
        <v>0.198610966315142</v>
      </c>
      <c r="T95" s="3">
        <v>0.01</v>
      </c>
      <c r="U95" s="17">
        <f t="shared" si="89"/>
        <v>0.00198610966315142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0.0290861096631514</v>
      </c>
      <c r="AR95" s="24">
        <f t="shared" si="93"/>
        <v>7.592</v>
      </c>
      <c r="AS95" s="1">
        <f t="shared" si="94"/>
        <v>0.13</v>
      </c>
      <c r="AT95" s="2">
        <f t="shared" si="95"/>
        <v>30.7333333333333</v>
      </c>
      <c r="AU95" s="1">
        <f t="shared" si="96"/>
        <v>5911.11839439891</v>
      </c>
    </row>
    <row r="96" s="1" customFormat="1" spans="1:47">
      <c r="A96" s="6"/>
      <c r="B96" s="6"/>
      <c r="C96" s="9">
        <v>5</v>
      </c>
      <c r="D96" s="10">
        <v>26.4063225806452</v>
      </c>
      <c r="E96" s="12">
        <f t="shared" si="97"/>
        <v>18.8314333333333</v>
      </c>
      <c r="F96" s="9" t="s">
        <v>111</v>
      </c>
      <c r="G96" s="6">
        <v>6</v>
      </c>
      <c r="H96" s="11">
        <f t="shared" si="80"/>
        <v>26.4063225806452</v>
      </c>
      <c r="I96" s="11">
        <f t="shared" si="81"/>
        <v>299.556322580645</v>
      </c>
      <c r="J96" s="11">
        <f t="shared" si="82"/>
        <v>0.403533063577812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0.147677650782547</v>
      </c>
      <c r="P96" s="11">
        <f t="shared" si="85"/>
        <v>0.0595928148422556</v>
      </c>
      <c r="Q96" s="15">
        <f t="shared" si="86"/>
        <v>0.00774706592949322</v>
      </c>
      <c r="R96" s="11">
        <f t="shared" si="87"/>
        <v>0.0098696</v>
      </c>
      <c r="S96" s="16">
        <f t="shared" si="88"/>
        <v>0.784942239755737</v>
      </c>
      <c r="T96" s="3">
        <v>0.01</v>
      </c>
      <c r="U96" s="17">
        <f t="shared" si="89"/>
        <v>0.00784942239755737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0.0349494223975574</v>
      </c>
      <c r="AR96" s="24">
        <f t="shared" si="93"/>
        <v>7.592</v>
      </c>
      <c r="AS96" s="1">
        <f t="shared" si="94"/>
        <v>0.13</v>
      </c>
      <c r="AT96" s="2">
        <f t="shared" si="95"/>
        <v>30.7333333333333</v>
      </c>
      <c r="AU96" s="1">
        <f t="shared" si="96"/>
        <v>7102.70902504171</v>
      </c>
    </row>
    <row r="97" s="1" customFormat="1" spans="1:47">
      <c r="A97" s="6"/>
      <c r="B97" s="6"/>
      <c r="C97" s="9">
        <v>6</v>
      </c>
      <c r="D97" s="10">
        <v>27.4584666666667</v>
      </c>
      <c r="E97" s="12">
        <f t="shared" si="97"/>
        <v>26.4063225806452</v>
      </c>
      <c r="F97" s="9" t="s">
        <v>109</v>
      </c>
      <c r="G97" s="6">
        <v>7</v>
      </c>
      <c r="H97" s="11">
        <f t="shared" si="80"/>
        <v>27.4584666666667</v>
      </c>
      <c r="I97" s="11">
        <f t="shared" si="81"/>
        <v>300.608466666667</v>
      </c>
      <c r="J97" s="11">
        <f t="shared" si="82"/>
        <v>0.452154579217714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0.164004835940292</v>
      </c>
      <c r="P97" s="11">
        <f t="shared" si="85"/>
        <v>0.0741555375842529</v>
      </c>
      <c r="Q97" s="15">
        <f t="shared" si="86"/>
        <v>0.00964021988595287</v>
      </c>
      <c r="R97" s="11">
        <f t="shared" si="87"/>
        <v>0.0098696</v>
      </c>
      <c r="S97" s="16">
        <f t="shared" si="88"/>
        <v>0.976758924976987</v>
      </c>
      <c r="T97" s="3">
        <v>0.01</v>
      </c>
      <c r="U97" s="17">
        <f t="shared" si="89"/>
        <v>0.00976758924976987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0.0442675892497699</v>
      </c>
      <c r="AR97" s="24">
        <f t="shared" si="93"/>
        <v>7.592</v>
      </c>
      <c r="AS97" s="1">
        <f t="shared" si="94"/>
        <v>0.13</v>
      </c>
      <c r="AT97" s="2">
        <f t="shared" si="95"/>
        <v>30.7333333333333</v>
      </c>
      <c r="AU97" s="1">
        <f t="shared" si="96"/>
        <v>8996.42352038284</v>
      </c>
    </row>
    <row r="98" s="1" customFormat="1" spans="1:47">
      <c r="A98" s="6"/>
      <c r="B98" s="6"/>
      <c r="C98" s="9">
        <v>7</v>
      </c>
      <c r="D98" s="10">
        <v>28.3742258064516</v>
      </c>
      <c r="E98" s="12">
        <f t="shared" si="97"/>
        <v>27.4584666666667</v>
      </c>
      <c r="F98" s="9" t="s">
        <v>109</v>
      </c>
      <c r="G98" s="6">
        <v>8</v>
      </c>
      <c r="H98" s="11">
        <f t="shared" si="80"/>
        <v>28.3742258064516</v>
      </c>
      <c r="I98" s="11">
        <f t="shared" si="81"/>
        <v>301.524225806452</v>
      </c>
      <c r="J98" s="11">
        <f t="shared" si="82"/>
        <v>0.49889546647824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0.165769298356039</v>
      </c>
      <c r="P98" s="11">
        <f t="shared" si="85"/>
        <v>0.0827015514311067</v>
      </c>
      <c r="Q98" s="15">
        <f t="shared" si="86"/>
        <v>0.0107512016860439</v>
      </c>
      <c r="R98" s="11">
        <f t="shared" si="87"/>
        <v>0.0098696</v>
      </c>
      <c r="S98" s="16">
        <f t="shared" si="88"/>
        <v>1.08932496616315</v>
      </c>
      <c r="T98" s="3">
        <v>0.01</v>
      </c>
      <c r="U98" s="17">
        <f t="shared" si="89"/>
        <v>0.0108932496616315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0.0453932496616316</v>
      </c>
      <c r="AR98" s="24">
        <f t="shared" si="93"/>
        <v>7.592</v>
      </c>
      <c r="AS98" s="1">
        <f t="shared" si="94"/>
        <v>0.13</v>
      </c>
      <c r="AT98" s="2">
        <f t="shared" si="95"/>
        <v>30.7333333333333</v>
      </c>
      <c r="AU98" s="1">
        <f t="shared" si="96"/>
        <v>9225.18948611225</v>
      </c>
    </row>
    <row r="99" s="1" customFormat="1" spans="1:47">
      <c r="A99" s="6"/>
      <c r="B99" s="6"/>
      <c r="C99" s="9">
        <v>8</v>
      </c>
      <c r="D99" s="10">
        <v>27.0991935483871</v>
      </c>
      <c r="E99" s="12">
        <f t="shared" si="97"/>
        <v>28.3742258064516</v>
      </c>
      <c r="F99" s="9" t="s">
        <v>109</v>
      </c>
      <c r="G99" s="6">
        <v>9</v>
      </c>
      <c r="H99" s="11">
        <f t="shared" si="80"/>
        <v>27.0991935483871</v>
      </c>
      <c r="I99" s="11">
        <f t="shared" si="81"/>
        <v>300.249193548387</v>
      </c>
      <c r="J99" s="11">
        <f t="shared" si="82"/>
        <v>0.434965388548623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0.158987746924932</v>
      </c>
      <c r="P99" s="11">
        <f t="shared" si="85"/>
        <v>0.0691541671156733</v>
      </c>
      <c r="Q99" s="15">
        <f t="shared" si="86"/>
        <v>0.00899004172503752</v>
      </c>
      <c r="R99" s="11">
        <f t="shared" si="87"/>
        <v>0.0098696</v>
      </c>
      <c r="S99" s="16">
        <f t="shared" si="88"/>
        <v>0.910882074758605</v>
      </c>
      <c r="T99" s="3">
        <v>0.01</v>
      </c>
      <c r="U99" s="17">
        <f t="shared" si="89"/>
        <v>0.00910882074758605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0.036208820747586</v>
      </c>
      <c r="AR99" s="24">
        <f t="shared" si="93"/>
        <v>7.592</v>
      </c>
      <c r="AS99" s="1">
        <f t="shared" si="94"/>
        <v>0.13</v>
      </c>
      <c r="AT99" s="2">
        <f t="shared" si="95"/>
        <v>30.7333333333333</v>
      </c>
      <c r="AU99" s="1">
        <f t="shared" si="96"/>
        <v>7358.65431435489</v>
      </c>
    </row>
    <row r="100" s="1" customFormat="1" spans="1:47">
      <c r="A100" s="6"/>
      <c r="B100" s="6"/>
      <c r="C100" s="9">
        <v>9</v>
      </c>
      <c r="D100" s="10">
        <v>25.1405</v>
      </c>
      <c r="E100" s="12">
        <f t="shared" si="97"/>
        <v>27.0991935483871</v>
      </c>
      <c r="F100" s="9" t="s">
        <v>109</v>
      </c>
      <c r="G100" s="6">
        <v>10</v>
      </c>
      <c r="H100" s="11">
        <f t="shared" si="80"/>
        <v>25.1405</v>
      </c>
      <c r="I100" s="11">
        <f t="shared" si="81"/>
        <v>298.2905</v>
      </c>
      <c r="J100" s="11">
        <f t="shared" si="82"/>
        <v>0.351540396112301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0.165753579809259</v>
      </c>
      <c r="P100" s="11">
        <f t="shared" si="85"/>
        <v>0.0582690791031788</v>
      </c>
      <c r="Q100" s="15">
        <f t="shared" si="86"/>
        <v>0.00757498028341324</v>
      </c>
      <c r="R100" s="11">
        <f t="shared" si="87"/>
        <v>0.0098696</v>
      </c>
      <c r="S100" s="16">
        <f t="shared" si="88"/>
        <v>0.767506310631965</v>
      </c>
      <c r="T100" s="3">
        <v>0.01</v>
      </c>
      <c r="U100" s="17">
        <f t="shared" si="89"/>
        <v>0.00767506310631965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0.0347750631063196</v>
      </c>
      <c r="AR100" s="24">
        <f t="shared" si="93"/>
        <v>7.592</v>
      </c>
      <c r="AS100" s="1">
        <f t="shared" si="94"/>
        <v>0.13</v>
      </c>
      <c r="AT100" s="2">
        <f t="shared" si="95"/>
        <v>30.7333333333333</v>
      </c>
      <c r="AU100" s="1">
        <f t="shared" si="96"/>
        <v>7067.27429603857</v>
      </c>
    </row>
    <row r="101" s="1" customFormat="1" spans="1:47">
      <c r="A101" s="6"/>
      <c r="B101" s="6"/>
      <c r="C101" s="9">
        <v>10</v>
      </c>
      <c r="D101" s="10">
        <v>20.5903225806452</v>
      </c>
      <c r="E101" s="12">
        <f t="shared" si="97"/>
        <v>25.1405</v>
      </c>
      <c r="F101" s="9" t="s">
        <v>109</v>
      </c>
      <c r="G101" s="6">
        <v>11</v>
      </c>
      <c r="H101" s="11">
        <f t="shared" si="80"/>
        <v>20.5903225806452</v>
      </c>
      <c r="I101" s="11">
        <f t="shared" si="81"/>
        <v>293.740322580645</v>
      </c>
      <c r="J101" s="11">
        <f t="shared" si="82"/>
        <v>0.212020930467461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0.102110275670776</v>
      </c>
      <c r="O101" s="11">
        <f t="shared" si="98"/>
        <v>0.081294225035304</v>
      </c>
      <c r="P101" s="11">
        <f t="shared" si="85"/>
        <v>0.0172360772336163</v>
      </c>
      <c r="Q101" s="15">
        <f t="shared" si="86"/>
        <v>0.00224069004037012</v>
      </c>
      <c r="R101" s="11">
        <f t="shared" si="87"/>
        <v>0.0098696</v>
      </c>
      <c r="S101" s="16">
        <f t="shared" si="88"/>
        <v>0.227029468303692</v>
      </c>
      <c r="T101" s="3">
        <v>0.01</v>
      </c>
      <c r="U101" s="17">
        <f t="shared" si="89"/>
        <v>0.00227029468303692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0.0170702946830369</v>
      </c>
      <c r="AR101" s="24">
        <f t="shared" si="93"/>
        <v>7.592</v>
      </c>
      <c r="AS101" s="1">
        <f t="shared" si="94"/>
        <v>0.13</v>
      </c>
      <c r="AT101" s="2">
        <f t="shared" si="95"/>
        <v>30.7333333333333</v>
      </c>
      <c r="AU101" s="1">
        <f t="shared" si="96"/>
        <v>3469.16566248608</v>
      </c>
    </row>
    <row r="102" s="1" customFormat="1" spans="1:48">
      <c r="A102" s="6"/>
      <c r="B102" s="6"/>
      <c r="C102" s="9">
        <v>11</v>
      </c>
      <c r="D102" s="10">
        <v>18.1939666666667</v>
      </c>
      <c r="E102" s="12">
        <f t="shared" si="97"/>
        <v>20.5903225806452</v>
      </c>
      <c r="F102" s="9" t="s">
        <v>111</v>
      </c>
      <c r="G102" s="6">
        <v>12</v>
      </c>
      <c r="H102" s="11">
        <f t="shared" si="80"/>
        <v>18.1939666666667</v>
      </c>
      <c r="I102" s="11">
        <f t="shared" si="81"/>
        <v>291.343966666667</v>
      </c>
      <c r="J102" s="11">
        <f t="shared" si="82"/>
        <v>0.161424901557431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0.139978147801688</v>
      </c>
      <c r="P102" s="11">
        <f t="shared" si="85"/>
        <v>0.022595958729079</v>
      </c>
      <c r="Q102" s="15">
        <f t="shared" si="86"/>
        <v>0.00293747463478027</v>
      </c>
      <c r="R102" s="11">
        <f t="shared" si="87"/>
        <v>0.0098696</v>
      </c>
      <c r="S102" s="16">
        <f t="shared" si="88"/>
        <v>0.297628539634866</v>
      </c>
      <c r="T102" s="3">
        <v>0.01</v>
      </c>
      <c r="U102" s="17">
        <f t="shared" si="89"/>
        <v>0.00297628539634866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0.0177762853963487</v>
      </c>
      <c r="AR102" s="24">
        <f t="shared" si="93"/>
        <v>7.592</v>
      </c>
      <c r="AS102" s="1">
        <f t="shared" si="94"/>
        <v>0.13</v>
      </c>
      <c r="AT102" s="2">
        <f t="shared" si="95"/>
        <v>30.7333333333333</v>
      </c>
      <c r="AU102" s="1">
        <f t="shared" si="96"/>
        <v>3612.64290093639</v>
      </c>
      <c r="AV102" s="1">
        <f>SUM(AU91:AU102)</f>
        <v>69558.8700720841</v>
      </c>
    </row>
    <row r="103" s="1" customFormat="1" spans="1:46">
      <c r="A103" s="6"/>
      <c r="B103" s="6"/>
      <c r="C103" s="9">
        <v>12</v>
      </c>
      <c r="D103" s="10">
        <v>11.3275161290323</v>
      </c>
      <c r="E103" s="12">
        <f t="shared" si="97"/>
        <v>18.1939666666667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13.2756674804839</v>
      </c>
      <c r="E107" s="9"/>
      <c r="F107" s="9"/>
      <c r="G107" s="6">
        <v>1</v>
      </c>
      <c r="H107" s="11">
        <f t="shared" ref="H107:H118" si="99">E108</f>
        <v>13.2756674804839</v>
      </c>
      <c r="I107" s="11">
        <f t="shared" ref="I107:I118" si="100">H107+273.15</f>
        <v>286.425667480484</v>
      </c>
      <c r="J107" s="11">
        <f t="shared" ref="J107:J118" si="101">EXP(($C$18*(I107-$C$16))/($C$19*I107*$C$16))</f>
        <v>0.0909373724089385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0.251231314693588</v>
      </c>
      <c r="Q107" s="15">
        <f t="shared" ref="Q107:Q118" si="105">P107*$B$109</f>
        <v>0.113054091612115</v>
      </c>
      <c r="R107" s="11">
        <f t="shared" ref="R107:R118" si="106">L107*$B$109</f>
        <v>1.24320825</v>
      </c>
      <c r="S107" s="16">
        <f t="shared" ref="S107:S118" si="107">Q107/R107</f>
        <v>0.0909373724089385</v>
      </c>
      <c r="T107" s="3">
        <v>0.27</v>
      </c>
      <c r="U107" s="17">
        <f t="shared" ref="U107:U118" si="108">S107*T107</f>
        <v>0.0245530905504134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0.23380275680095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281.191666666667</v>
      </c>
      <c r="AF107" s="1">
        <f t="shared" ref="AF107:AF118" si="113">AE107*10000*AC107*AB107</f>
        <v>6726972.91542968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13.548064516129</v>
      </c>
      <c r="E108" s="12">
        <f t="shared" ref="E108:E119" si="114">D107</f>
        <v>13.2756674804839</v>
      </c>
      <c r="F108" s="9" t="s">
        <v>109</v>
      </c>
      <c r="G108" s="6">
        <v>2</v>
      </c>
      <c r="H108" s="11">
        <f t="shared" si="99"/>
        <v>13.548064516129</v>
      </c>
      <c r="I108" s="11">
        <f t="shared" si="100"/>
        <v>286.698064516129</v>
      </c>
      <c r="J108" s="11">
        <f t="shared" si="101"/>
        <v>0.0939224542361329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5.27413868530641</v>
      </c>
      <c r="P108" s="11">
        <f t="shared" si="104"/>
        <v>0.495360049305709</v>
      </c>
      <c r="Q108" s="15">
        <f t="shared" si="105"/>
        <v>0.222912022187569</v>
      </c>
      <c r="R108" s="11">
        <f t="shared" si="106"/>
        <v>1.24320825</v>
      </c>
      <c r="S108" s="16">
        <f t="shared" si="107"/>
        <v>0.179303847273833</v>
      </c>
      <c r="T108" s="3">
        <v>0.27</v>
      </c>
      <c r="U108" s="17">
        <f t="shared" si="108"/>
        <v>0.0484120387639349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0.240996229687326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281.191666666667</v>
      </c>
      <c r="AF108" s="1">
        <f t="shared" si="113"/>
        <v>6933943.51721661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15.1889655172414</v>
      </c>
      <c r="E109" s="12">
        <f t="shared" si="114"/>
        <v>13.548064516129</v>
      </c>
      <c r="F109" s="9" t="s">
        <v>109</v>
      </c>
      <c r="G109" s="6">
        <v>3</v>
      </c>
      <c r="H109" s="11">
        <f t="shared" si="99"/>
        <v>15.1889655172414</v>
      </c>
      <c r="I109" s="11">
        <f t="shared" si="100"/>
        <v>288.338965517241</v>
      </c>
      <c r="J109" s="11">
        <f t="shared" si="101"/>
        <v>0.113947974406156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7.5414636360007</v>
      </c>
      <c r="P109" s="11">
        <f t="shared" si="104"/>
        <v>0.859334505379964</v>
      </c>
      <c r="Q109" s="15">
        <f t="shared" si="105"/>
        <v>0.386700527420984</v>
      </c>
      <c r="R109" s="11">
        <f t="shared" si="106"/>
        <v>1.24320825</v>
      </c>
      <c r="S109" s="16">
        <f t="shared" si="107"/>
        <v>0.311050483634567</v>
      </c>
      <c r="T109" s="3">
        <v>0.27</v>
      </c>
      <c r="U109" s="17">
        <f t="shared" si="108"/>
        <v>0.0839836305813332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0.251721064620272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281.191666666667</v>
      </c>
      <c r="AF109" s="1">
        <f t="shared" si="113"/>
        <v>7242518.46775836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18.0528387096774</v>
      </c>
      <c r="E110" s="12">
        <f t="shared" si="114"/>
        <v>15.1889655172414</v>
      </c>
      <c r="F110" s="9" t="s">
        <v>109</v>
      </c>
      <c r="G110" s="6">
        <v>4</v>
      </c>
      <c r="H110" s="11">
        <f t="shared" si="99"/>
        <v>18.0528387096774</v>
      </c>
      <c r="I110" s="11">
        <f t="shared" si="100"/>
        <v>291.202838709677</v>
      </c>
      <c r="J110" s="11">
        <f t="shared" si="101"/>
        <v>0.158831406710892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9.44481413062074</v>
      </c>
      <c r="P110" s="11">
        <f t="shared" si="104"/>
        <v>1.5001331144894</v>
      </c>
      <c r="Q110" s="15">
        <f t="shared" si="105"/>
        <v>0.675059901520232</v>
      </c>
      <c r="R110" s="11">
        <f t="shared" si="106"/>
        <v>1.24320825</v>
      </c>
      <c r="S110" s="16">
        <f t="shared" si="107"/>
        <v>0.542998247896305</v>
      </c>
      <c r="T110" s="3">
        <v>0.27</v>
      </c>
      <c r="U110" s="17">
        <f t="shared" si="108"/>
        <v>0.146609526932002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0.319402772369999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281.191666666667</v>
      </c>
      <c r="AF110" s="1">
        <f t="shared" si="113"/>
        <v>9189856.56219348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18.8314333333333</v>
      </c>
      <c r="E111" s="12">
        <f t="shared" si="114"/>
        <v>18.0528387096774</v>
      </c>
      <c r="F111" s="9" t="s">
        <v>109</v>
      </c>
      <c r="G111" s="6">
        <v>5</v>
      </c>
      <c r="H111" s="11">
        <f t="shared" si="99"/>
        <v>18.8314333333333</v>
      </c>
      <c r="I111" s="11">
        <f t="shared" si="100"/>
        <v>291.981433333333</v>
      </c>
      <c r="J111" s="11">
        <f t="shared" si="101"/>
        <v>0.173643542335141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7.54744696532476</v>
      </c>
      <c r="O111" s="11">
        <f t="shared" si="115"/>
        <v>3.15991905080657</v>
      </c>
      <c r="P111" s="11">
        <f t="shared" si="104"/>
        <v>0.548699537474348</v>
      </c>
      <c r="Q111" s="15">
        <f t="shared" si="105"/>
        <v>0.246914791863456</v>
      </c>
      <c r="R111" s="11">
        <f t="shared" si="106"/>
        <v>1.24320825</v>
      </c>
      <c r="S111" s="16">
        <f t="shared" si="107"/>
        <v>0.198610966315142</v>
      </c>
      <c r="T111" s="3">
        <v>0.27</v>
      </c>
      <c r="U111" s="17">
        <f t="shared" si="108"/>
        <v>0.0536249609050883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0.291367925712884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281.191666666667</v>
      </c>
      <c r="AF111" s="1">
        <f t="shared" si="113"/>
        <v>8383237.95456435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26.4063225806452</v>
      </c>
      <c r="E112" s="12">
        <f t="shared" si="114"/>
        <v>18.8314333333333</v>
      </c>
      <c r="F112" s="9" t="s">
        <v>111</v>
      </c>
      <c r="G112" s="6">
        <v>6</v>
      </c>
      <c r="H112" s="11">
        <f t="shared" si="99"/>
        <v>26.4063225806452</v>
      </c>
      <c r="I112" s="11">
        <f t="shared" si="100"/>
        <v>299.556322580645</v>
      </c>
      <c r="J112" s="11">
        <f t="shared" si="101"/>
        <v>0.403533063577812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5.37390451333222</v>
      </c>
      <c r="P112" s="11">
        <f t="shared" si="104"/>
        <v>2.16854815163958</v>
      </c>
      <c r="Q112" s="15">
        <f t="shared" si="105"/>
        <v>0.97584666823781</v>
      </c>
      <c r="R112" s="11">
        <f t="shared" si="106"/>
        <v>1.24320825</v>
      </c>
      <c r="S112" s="16">
        <f t="shared" si="107"/>
        <v>0.784942239755737</v>
      </c>
      <c r="T112" s="3">
        <v>0.27</v>
      </c>
      <c r="U112" s="17">
        <f t="shared" si="108"/>
        <v>0.211934404734049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0.354298223027316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281.191666666667</v>
      </c>
      <c r="AF112" s="1">
        <f t="shared" si="113"/>
        <v>10193868.4680212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27.4584666666667</v>
      </c>
      <c r="E113" s="12">
        <f t="shared" si="114"/>
        <v>26.4063225806452</v>
      </c>
      <c r="F113" s="9" t="s">
        <v>109</v>
      </c>
      <c r="G113" s="6">
        <v>7</v>
      </c>
      <c r="H113" s="11">
        <f t="shared" si="99"/>
        <v>27.4584666666667</v>
      </c>
      <c r="I113" s="11">
        <f t="shared" si="100"/>
        <v>300.608466666667</v>
      </c>
      <c r="J113" s="11">
        <f t="shared" si="101"/>
        <v>0.452154579217714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5.96804136169264</v>
      </c>
      <c r="P113" s="11">
        <f t="shared" si="104"/>
        <v>2.69847723065005</v>
      </c>
      <c r="Q113" s="15">
        <f t="shared" si="105"/>
        <v>1.21431475379252</v>
      </c>
      <c r="R113" s="11">
        <f t="shared" si="106"/>
        <v>1.24320825</v>
      </c>
      <c r="S113" s="16">
        <f t="shared" si="107"/>
        <v>0.976758924976987</v>
      </c>
      <c r="T113" s="3">
        <v>0.27</v>
      </c>
      <c r="U113" s="17">
        <f t="shared" si="108"/>
        <v>0.263724909743787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0.369913060287752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281.191666666667</v>
      </c>
      <c r="AF113" s="1">
        <f t="shared" si="113"/>
        <v>10643138.5654615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28.3742258064516</v>
      </c>
      <c r="E114" s="12">
        <f t="shared" si="114"/>
        <v>27.4584666666667</v>
      </c>
      <c r="F114" s="9" t="s">
        <v>109</v>
      </c>
      <c r="G114" s="6">
        <v>8</v>
      </c>
      <c r="H114" s="11">
        <f t="shared" si="99"/>
        <v>28.3742258064516</v>
      </c>
      <c r="I114" s="11">
        <f t="shared" si="100"/>
        <v>301.524225806452</v>
      </c>
      <c r="J114" s="11">
        <f t="shared" si="101"/>
        <v>0.49889546647824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6.03224913104259</v>
      </c>
      <c r="P114" s="11">
        <f t="shared" si="104"/>
        <v>3.00946174414445</v>
      </c>
      <c r="Q114" s="15">
        <f t="shared" si="105"/>
        <v>1.354257784865</v>
      </c>
      <c r="R114" s="11">
        <f t="shared" si="106"/>
        <v>1.24320825</v>
      </c>
      <c r="S114" s="16">
        <f t="shared" si="107"/>
        <v>1.08932496616315</v>
      </c>
      <c r="T114" s="3">
        <v>0.27</v>
      </c>
      <c r="U114" s="17">
        <f t="shared" si="108"/>
        <v>0.294117740864052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0.379076498870512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281.191666666667</v>
      </c>
      <c r="AF114" s="1">
        <f t="shared" si="113"/>
        <v>10906789.0202374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27.0991935483871</v>
      </c>
      <c r="E115" s="12">
        <f t="shared" si="114"/>
        <v>28.3742258064516</v>
      </c>
      <c r="F115" s="9" t="s">
        <v>109</v>
      </c>
      <c r="G115" s="6">
        <v>9</v>
      </c>
      <c r="H115" s="11">
        <f t="shared" si="99"/>
        <v>27.0991935483871</v>
      </c>
      <c r="I115" s="11">
        <f t="shared" si="100"/>
        <v>300.249193548387</v>
      </c>
      <c r="J115" s="11">
        <f t="shared" si="101"/>
        <v>0.434965388548623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5.78547238689814</v>
      </c>
      <c r="P115" s="11">
        <f t="shared" si="104"/>
        <v>2.51648024470448</v>
      </c>
      <c r="Q115" s="15">
        <f t="shared" si="105"/>
        <v>1.13241611011701</v>
      </c>
      <c r="R115" s="11">
        <f t="shared" si="106"/>
        <v>1.24320825</v>
      </c>
      <c r="S115" s="16">
        <f t="shared" si="107"/>
        <v>0.910882074758605</v>
      </c>
      <c r="T115" s="3">
        <v>0.27</v>
      </c>
      <c r="U115" s="17">
        <f t="shared" si="108"/>
        <v>0.245938160184823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0.349350355295724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281.191666666667</v>
      </c>
      <c r="AF115" s="1">
        <f t="shared" si="113"/>
        <v>10051508.4177165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25.1405</v>
      </c>
      <c r="E116" s="12">
        <f t="shared" si="114"/>
        <v>27.0991935483871</v>
      </c>
      <c r="F116" s="9" t="s">
        <v>109</v>
      </c>
      <c r="G116" s="6">
        <v>10</v>
      </c>
      <c r="H116" s="11">
        <f t="shared" si="99"/>
        <v>25.1405</v>
      </c>
      <c r="I116" s="11">
        <f t="shared" si="100"/>
        <v>298.2905</v>
      </c>
      <c r="J116" s="11">
        <f t="shared" si="101"/>
        <v>0.351540396112301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6.03167714219366</v>
      </c>
      <c r="P116" s="11">
        <f t="shared" si="104"/>
        <v>2.12037817178827</v>
      </c>
      <c r="Q116" s="15">
        <f t="shared" si="105"/>
        <v>0.954170177304721</v>
      </c>
      <c r="R116" s="11">
        <f t="shared" si="106"/>
        <v>1.24320825</v>
      </c>
      <c r="S116" s="16">
        <f t="shared" si="107"/>
        <v>0.767506310631965</v>
      </c>
      <c r="T116" s="3">
        <v>0.27</v>
      </c>
      <c r="U116" s="17">
        <f t="shared" si="108"/>
        <v>0.207226703870631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0.337678851216995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281.191666666667</v>
      </c>
      <c r="AF116" s="1">
        <f t="shared" si="113"/>
        <v>9715695.90252543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20.5903225806452</v>
      </c>
      <c r="E117" s="12">
        <f t="shared" si="114"/>
        <v>25.1405</v>
      </c>
      <c r="F117" s="9" t="s">
        <v>109</v>
      </c>
      <c r="G117" s="6">
        <v>11</v>
      </c>
      <c r="H117" s="11">
        <f t="shared" si="99"/>
        <v>20.5903225806452</v>
      </c>
      <c r="I117" s="11">
        <f t="shared" si="100"/>
        <v>293.740322580645</v>
      </c>
      <c r="J117" s="11">
        <f t="shared" si="101"/>
        <v>0.212020930467461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3.71573402188512</v>
      </c>
      <c r="O117" s="11">
        <f t="shared" si="115"/>
        <v>2.95824994852027</v>
      </c>
      <c r="P117" s="11">
        <f t="shared" si="104"/>
        <v>0.627210906640586</v>
      </c>
      <c r="Q117" s="15">
        <f t="shared" si="105"/>
        <v>0.282244907988264</v>
      </c>
      <c r="R117" s="11">
        <f t="shared" si="106"/>
        <v>1.24320825</v>
      </c>
      <c r="S117" s="16">
        <f t="shared" si="107"/>
        <v>0.227029468303692</v>
      </c>
      <c r="T117" s="3">
        <v>0.27</v>
      </c>
      <c r="U117" s="17">
        <f t="shared" si="108"/>
        <v>0.0612979564419969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0.244881333867262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281.191666666667</v>
      </c>
      <c r="AF117" s="1">
        <f t="shared" si="113"/>
        <v>7045725.73462776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18.1939666666667</v>
      </c>
      <c r="E118" s="12">
        <f t="shared" si="114"/>
        <v>20.5903225806452</v>
      </c>
      <c r="F118" s="9" t="s">
        <v>111</v>
      </c>
      <c r="G118" s="6">
        <v>12</v>
      </c>
      <c r="H118" s="11">
        <f t="shared" si="99"/>
        <v>18.1939666666667</v>
      </c>
      <c r="I118" s="11">
        <f t="shared" si="100"/>
        <v>291.343966666667</v>
      </c>
      <c r="J118" s="11">
        <f t="shared" si="101"/>
        <v>0.161424901557431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5.09372404187968</v>
      </c>
      <c r="P118" s="11">
        <f t="shared" si="104"/>
        <v>0.822253902021148</v>
      </c>
      <c r="Q118" s="15">
        <f t="shared" si="105"/>
        <v>0.370014255909517</v>
      </c>
      <c r="R118" s="11">
        <f t="shared" si="106"/>
        <v>1.24320825</v>
      </c>
      <c r="S118" s="16">
        <f t="shared" si="107"/>
        <v>0.297628539634865</v>
      </c>
      <c r="T118" s="3">
        <v>0.27</v>
      </c>
      <c r="U118" s="17">
        <f t="shared" si="108"/>
        <v>0.0803597057014137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0.250628451268976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281.191666666667</v>
      </c>
      <c r="AF118" s="1">
        <f t="shared" si="113"/>
        <v>7211081.79643006</v>
      </c>
      <c r="AG118" s="1">
        <f>SUM(AF107:AF118)</f>
        <v>104244337.322182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11.3275161290323</v>
      </c>
      <c r="E119" s="12">
        <f t="shared" si="114"/>
        <v>18.1939666666667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13.2756674804839</v>
      </c>
      <c r="E123" s="9"/>
      <c r="F123" s="9"/>
      <c r="G123" s="6">
        <v>1</v>
      </c>
      <c r="H123" s="11">
        <f t="shared" ref="H123:H134" si="116">E124</f>
        <v>13.2756674804839</v>
      </c>
      <c r="I123" s="11">
        <f t="shared" ref="I123:I134" si="117">H123+273.15</f>
        <v>286.425667480484</v>
      </c>
      <c r="J123" s="11">
        <f t="shared" ref="J123:J134" si="118">EXP(($C$18*(I123-$C$16))/($C$19*I123*$C$16))</f>
        <v>0.0909373724089385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0.0473983772469869</v>
      </c>
      <c r="Q123" s="15">
        <f t="shared" ref="Q123:Q134" si="122">P123*$B$125</f>
        <v>0.0123235780842166</v>
      </c>
      <c r="R123" s="11">
        <f t="shared" ref="R123:R134" si="123">L123*$B$125</f>
        <v>0.1355172</v>
      </c>
      <c r="S123" s="16">
        <f t="shared" ref="S123:S134" si="124">Q123/R123</f>
        <v>0.0909373724089385</v>
      </c>
      <c r="T123" s="3">
        <v>0.01</v>
      </c>
      <c r="U123" s="17">
        <f t="shared" ref="U123:U134" si="125">S123*T123</f>
        <v>0.000909373724089385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0.00639937372408938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13.548064516129</v>
      </c>
      <c r="E124" s="12">
        <f t="shared" ref="E124:E135" si="133">D123</f>
        <v>13.2756674804839</v>
      </c>
      <c r="F124" s="9" t="s">
        <v>109</v>
      </c>
      <c r="G124" s="6">
        <v>2</v>
      </c>
      <c r="H124" s="11">
        <f t="shared" si="116"/>
        <v>13.548064516129</v>
      </c>
      <c r="I124" s="11">
        <f t="shared" si="117"/>
        <v>286.698064516129</v>
      </c>
      <c r="J124" s="11">
        <f t="shared" si="118"/>
        <v>0.0939224542361329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0.995041622753013</v>
      </c>
      <c r="P124" s="11">
        <f t="shared" si="121"/>
        <v>0.0934567512760673</v>
      </c>
      <c r="Q124" s="15">
        <f t="shared" si="122"/>
        <v>0.0242987553317775</v>
      </c>
      <c r="R124" s="11">
        <f t="shared" si="123"/>
        <v>0.1355172</v>
      </c>
      <c r="S124" s="16">
        <f t="shared" si="124"/>
        <v>0.179303847273833</v>
      </c>
      <c r="T124" s="3">
        <v>0.01</v>
      </c>
      <c r="U124" s="17">
        <f t="shared" si="125"/>
        <v>0.00179303847273833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0.00728303847273833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15.1889655172414</v>
      </c>
      <c r="E125" s="12">
        <f t="shared" si="133"/>
        <v>13.548064516129</v>
      </c>
      <c r="F125" s="9" t="s">
        <v>109</v>
      </c>
      <c r="G125" s="6">
        <v>3</v>
      </c>
      <c r="H125" s="11">
        <f t="shared" si="116"/>
        <v>15.1889655172414</v>
      </c>
      <c r="I125" s="11">
        <f t="shared" si="117"/>
        <v>288.338965517241</v>
      </c>
      <c r="J125" s="11">
        <f t="shared" si="118"/>
        <v>0.113947974406156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1.42280487147695</v>
      </c>
      <c r="P125" s="11">
        <f t="shared" si="121"/>
        <v>0.162125733080009</v>
      </c>
      <c r="Q125" s="15">
        <f t="shared" si="122"/>
        <v>0.0421526906008024</v>
      </c>
      <c r="R125" s="11">
        <f t="shared" si="123"/>
        <v>0.1355172</v>
      </c>
      <c r="S125" s="16">
        <f t="shared" si="124"/>
        <v>0.311050483634567</v>
      </c>
      <c r="T125" s="3">
        <v>0.01</v>
      </c>
      <c r="U125" s="17">
        <f t="shared" si="125"/>
        <v>0.00311050483634567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0.00860050483634567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0">
        <v>18.0528387096774</v>
      </c>
      <c r="E126" s="12">
        <f t="shared" si="133"/>
        <v>15.1889655172414</v>
      </c>
      <c r="F126" s="9" t="s">
        <v>109</v>
      </c>
      <c r="G126" s="6">
        <v>4</v>
      </c>
      <c r="H126" s="11">
        <f t="shared" si="116"/>
        <v>18.0528387096774</v>
      </c>
      <c r="I126" s="11">
        <f t="shared" si="117"/>
        <v>291.202838709677</v>
      </c>
      <c r="J126" s="11">
        <f t="shared" si="118"/>
        <v>0.158831406710892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1.78189913839694</v>
      </c>
      <c r="P126" s="11">
        <f t="shared" si="121"/>
        <v>0.283021546768512</v>
      </c>
      <c r="Q126" s="15">
        <f t="shared" si="122"/>
        <v>0.0735856021598132</v>
      </c>
      <c r="R126" s="11">
        <f t="shared" si="123"/>
        <v>0.1355172</v>
      </c>
      <c r="S126" s="16">
        <f t="shared" si="124"/>
        <v>0.542998247896305</v>
      </c>
      <c r="T126" s="3">
        <v>0.01</v>
      </c>
      <c r="U126" s="17">
        <f t="shared" si="125"/>
        <v>0.00542998247896305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0.0134199824789631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0">
        <v>18.8314333333333</v>
      </c>
      <c r="E127" s="12">
        <f t="shared" si="133"/>
        <v>18.0528387096774</v>
      </c>
      <c r="F127" s="9" t="s">
        <v>109</v>
      </c>
      <c r="G127" s="6">
        <v>5</v>
      </c>
      <c r="H127" s="11">
        <f t="shared" si="116"/>
        <v>18.8314333333333</v>
      </c>
      <c r="I127" s="11">
        <f t="shared" si="117"/>
        <v>291.981433333333</v>
      </c>
      <c r="J127" s="11">
        <f t="shared" si="118"/>
        <v>0.173643542335141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1.423933712047</v>
      </c>
      <c r="O127" s="11">
        <f t="shared" si="134"/>
        <v>0.596163879581421</v>
      </c>
      <c r="P127" s="11">
        <f t="shared" si="121"/>
        <v>0.103520007862778</v>
      </c>
      <c r="Q127" s="15">
        <f t="shared" si="122"/>
        <v>0.0269152020443223</v>
      </c>
      <c r="R127" s="11">
        <f t="shared" si="123"/>
        <v>0.1355172</v>
      </c>
      <c r="S127" s="16">
        <f t="shared" si="124"/>
        <v>0.198610966315142</v>
      </c>
      <c r="T127" s="3">
        <v>0.01</v>
      </c>
      <c r="U127" s="17">
        <f t="shared" si="125"/>
        <v>0.00198610966315142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0.0119361096631514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0">
        <v>26.4063225806452</v>
      </c>
      <c r="E128" s="12">
        <f t="shared" si="133"/>
        <v>18.8314333333333</v>
      </c>
      <c r="F128" s="9" t="s">
        <v>111</v>
      </c>
      <c r="G128" s="6">
        <v>6</v>
      </c>
      <c r="H128" s="11">
        <f t="shared" si="116"/>
        <v>26.4063225806452</v>
      </c>
      <c r="I128" s="11">
        <f t="shared" si="117"/>
        <v>299.556322580645</v>
      </c>
      <c r="J128" s="11">
        <f t="shared" si="118"/>
        <v>0.403533063577812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1.01386387171864</v>
      </c>
      <c r="P128" s="11">
        <f t="shared" si="121"/>
        <v>0.409127594205485</v>
      </c>
      <c r="Q128" s="15">
        <f t="shared" si="122"/>
        <v>0.106373174493426</v>
      </c>
      <c r="R128" s="11">
        <f t="shared" si="123"/>
        <v>0.1355172</v>
      </c>
      <c r="S128" s="16">
        <f t="shared" si="124"/>
        <v>0.784942239755737</v>
      </c>
      <c r="T128" s="3">
        <v>0.01</v>
      </c>
      <c r="U128" s="17">
        <f t="shared" si="125"/>
        <v>0.00784942239755737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0.0177994223975574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0">
        <v>27.4584666666667</v>
      </c>
      <c r="E129" s="12">
        <f t="shared" si="133"/>
        <v>26.4063225806452</v>
      </c>
      <c r="F129" s="9" t="s">
        <v>109</v>
      </c>
      <c r="G129" s="6">
        <v>7</v>
      </c>
      <c r="H129" s="11">
        <f t="shared" si="116"/>
        <v>27.4584666666667</v>
      </c>
      <c r="I129" s="11">
        <f t="shared" si="117"/>
        <v>300.608466666667</v>
      </c>
      <c r="J129" s="11">
        <f t="shared" si="118"/>
        <v>0.452154579217714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1.12595627751316</v>
      </c>
      <c r="P129" s="11">
        <f t="shared" si="121"/>
        <v>0.509106286876505</v>
      </c>
      <c r="Q129" s="15">
        <f t="shared" si="122"/>
        <v>0.132367634587891</v>
      </c>
      <c r="R129" s="11">
        <f t="shared" si="123"/>
        <v>0.1355172</v>
      </c>
      <c r="S129" s="16">
        <f t="shared" si="124"/>
        <v>0.976758924976987</v>
      </c>
      <c r="T129" s="3">
        <v>0.01</v>
      </c>
      <c r="U129" s="17">
        <f t="shared" si="125"/>
        <v>0.00976758924976987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0.0222175892497699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0">
        <v>28.3742258064516</v>
      </c>
      <c r="E130" s="12">
        <f t="shared" si="133"/>
        <v>27.4584666666667</v>
      </c>
      <c r="F130" s="9" t="s">
        <v>109</v>
      </c>
      <c r="G130" s="6">
        <v>8</v>
      </c>
      <c r="H130" s="11">
        <f t="shared" si="116"/>
        <v>28.3742258064516</v>
      </c>
      <c r="I130" s="11">
        <f t="shared" si="117"/>
        <v>301.524225806452</v>
      </c>
      <c r="J130" s="11">
        <f t="shared" si="118"/>
        <v>0.49889546647824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1.13806999063665</v>
      </c>
      <c r="P130" s="11">
        <f t="shared" si="121"/>
        <v>0.567777958863559</v>
      </c>
      <c r="Q130" s="15">
        <f t="shared" si="122"/>
        <v>0.147622269304525</v>
      </c>
      <c r="R130" s="11">
        <f t="shared" si="123"/>
        <v>0.1355172</v>
      </c>
      <c r="S130" s="16">
        <f t="shared" si="124"/>
        <v>1.08932496616315</v>
      </c>
      <c r="T130" s="3">
        <v>0.01</v>
      </c>
      <c r="U130" s="17">
        <f t="shared" si="125"/>
        <v>0.0108932496616315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0.0233432496616315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0">
        <v>27.0991935483871</v>
      </c>
      <c r="E131" s="12">
        <f t="shared" si="133"/>
        <v>28.3742258064516</v>
      </c>
      <c r="F131" s="9" t="s">
        <v>109</v>
      </c>
      <c r="G131" s="6">
        <v>9</v>
      </c>
      <c r="H131" s="11">
        <f t="shared" si="116"/>
        <v>27.0991935483871</v>
      </c>
      <c r="I131" s="11">
        <f t="shared" si="117"/>
        <v>300.249193548387</v>
      </c>
      <c r="J131" s="11">
        <f t="shared" si="118"/>
        <v>0.434965388548623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1.09151203177309</v>
      </c>
      <c r="P131" s="11">
        <f t="shared" si="121"/>
        <v>0.47476995500568</v>
      </c>
      <c r="Q131" s="15">
        <f t="shared" si="122"/>
        <v>0.123440188301477</v>
      </c>
      <c r="R131" s="11">
        <f t="shared" si="123"/>
        <v>0.1355172</v>
      </c>
      <c r="S131" s="16">
        <f t="shared" si="124"/>
        <v>0.910882074758604</v>
      </c>
      <c r="T131" s="3">
        <v>0.01</v>
      </c>
      <c r="U131" s="17">
        <f t="shared" si="125"/>
        <v>0.00910882074758604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0.019058820747586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0">
        <v>25.1405</v>
      </c>
      <c r="E132" s="12">
        <f t="shared" si="133"/>
        <v>27.0991935483871</v>
      </c>
      <c r="F132" s="9" t="s">
        <v>109</v>
      </c>
      <c r="G132" s="6">
        <v>10</v>
      </c>
      <c r="H132" s="11">
        <f t="shared" si="116"/>
        <v>25.1405</v>
      </c>
      <c r="I132" s="11">
        <f t="shared" si="117"/>
        <v>298.2905</v>
      </c>
      <c r="J132" s="11">
        <f t="shared" si="118"/>
        <v>0.351540396112301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1.13796207676741</v>
      </c>
      <c r="P132" s="11">
        <f t="shared" si="121"/>
        <v>0.400039639227593</v>
      </c>
      <c r="Q132" s="15">
        <f t="shared" si="122"/>
        <v>0.104010306199174</v>
      </c>
      <c r="R132" s="11">
        <f t="shared" si="123"/>
        <v>0.1355172</v>
      </c>
      <c r="S132" s="16">
        <f t="shared" si="124"/>
        <v>0.767506310631965</v>
      </c>
      <c r="T132" s="3">
        <v>0.01</v>
      </c>
      <c r="U132" s="17">
        <f t="shared" si="125"/>
        <v>0.00767506310631965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0.0176250631063196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0">
        <v>20.5903225806452</v>
      </c>
      <c r="E133" s="12">
        <f t="shared" si="133"/>
        <v>25.1405</v>
      </c>
      <c r="F133" s="9" t="s">
        <v>109</v>
      </c>
      <c r="G133" s="6">
        <v>11</v>
      </c>
      <c r="H133" s="11">
        <f t="shared" si="116"/>
        <v>20.5903225806452</v>
      </c>
      <c r="I133" s="11">
        <f t="shared" si="117"/>
        <v>293.740322580645</v>
      </c>
      <c r="J133" s="11">
        <f t="shared" si="118"/>
        <v>0.212020930467461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0.701026315662829</v>
      </c>
      <c r="O133" s="11">
        <f t="shared" si="134"/>
        <v>0.558116121876991</v>
      </c>
      <c r="P133" s="11">
        <f t="shared" si="121"/>
        <v>0.11833229946925</v>
      </c>
      <c r="Q133" s="15">
        <f t="shared" si="122"/>
        <v>0.0307663978620051</v>
      </c>
      <c r="R133" s="11">
        <f t="shared" si="123"/>
        <v>0.1355172</v>
      </c>
      <c r="S133" s="16">
        <f t="shared" si="124"/>
        <v>0.227029468303692</v>
      </c>
      <c r="T133" s="3">
        <v>0.01</v>
      </c>
      <c r="U133" s="17">
        <f t="shared" si="125"/>
        <v>0.00227029468303692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0.00972029468303692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0">
        <v>18.1939666666667</v>
      </c>
      <c r="E134" s="12">
        <f t="shared" si="133"/>
        <v>20.5903225806452</v>
      </c>
      <c r="F134" s="9" t="s">
        <v>111</v>
      </c>
      <c r="G134" s="6">
        <v>12</v>
      </c>
      <c r="H134" s="11">
        <f t="shared" si="116"/>
        <v>18.1939666666667</v>
      </c>
      <c r="I134" s="11">
        <f t="shared" si="117"/>
        <v>291.343966666667</v>
      </c>
      <c r="J134" s="11">
        <f t="shared" si="118"/>
        <v>0.161424901557431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0.961003822407741</v>
      </c>
      <c r="P134" s="11">
        <f t="shared" si="121"/>
        <v>0.155129947428485</v>
      </c>
      <c r="Q134" s="15">
        <f t="shared" si="122"/>
        <v>0.040333786331406</v>
      </c>
      <c r="R134" s="11">
        <f t="shared" si="123"/>
        <v>0.1355172</v>
      </c>
      <c r="S134" s="16">
        <f t="shared" si="124"/>
        <v>0.297628539634866</v>
      </c>
      <c r="T134" s="3">
        <v>0.01</v>
      </c>
      <c r="U134" s="17">
        <f t="shared" si="125"/>
        <v>0.00297628539634866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0.0104262853963487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0">
        <v>11.3275161290323</v>
      </c>
      <c r="E135" s="12">
        <f t="shared" si="133"/>
        <v>18.1939666666667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13.2756674804839</v>
      </c>
      <c r="E139" s="9"/>
      <c r="F139" s="9"/>
      <c r="G139" s="6">
        <v>1</v>
      </c>
      <c r="H139" s="11">
        <f t="shared" ref="H139:H150" si="135">E140</f>
        <v>13.2756674804839</v>
      </c>
      <c r="I139" s="11">
        <f t="shared" ref="I139:I150" si="136">H139+273.15</f>
        <v>286.425667480484</v>
      </c>
      <c r="J139" s="11">
        <f t="shared" ref="J139:J150" si="137">EXP(($C$18*(I139-$C$16))/($C$19*I139*$C$16))</f>
        <v>0.0909373724089385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0.0258898699248248</v>
      </c>
      <c r="Q139" s="15">
        <f t="shared" ref="Q139:Q150" si="141">P139*$B$125</f>
        <v>0.00673136618045444</v>
      </c>
      <c r="R139" s="11">
        <f t="shared" ref="R139:R150" si="142">L139*$B$125</f>
        <v>0.074022</v>
      </c>
      <c r="S139" s="16">
        <f t="shared" ref="S139:S150" si="143">Q139/R139</f>
        <v>0.0909373724089385</v>
      </c>
      <c r="T139" s="3">
        <v>0.01</v>
      </c>
      <c r="U139" s="17">
        <f t="shared" ref="U139:U150" si="144">S139*T139</f>
        <v>0.000909373724089385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0.00639937372408938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2.4</v>
      </c>
      <c r="BA139" s="1">
        <f t="shared" ref="BA139:BA150" si="153">AZ139*10000*AV139*0.67*AU139*AT139</f>
        <v>761.700662421707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13.548064516129</v>
      </c>
      <c r="E140" s="12">
        <f t="shared" ref="E140:E151" si="154">D139</f>
        <v>13.2756674804839</v>
      </c>
      <c r="F140" s="9" t="s">
        <v>109</v>
      </c>
      <c r="G140" s="6">
        <v>2</v>
      </c>
      <c r="H140" s="11">
        <f t="shared" si="135"/>
        <v>13.548064516129</v>
      </c>
      <c r="I140" s="11">
        <f t="shared" si="136"/>
        <v>286.698064516129</v>
      </c>
      <c r="J140" s="11">
        <f t="shared" si="137"/>
        <v>0.0939224542361329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0.543510130075175</v>
      </c>
      <c r="P140" s="11">
        <f t="shared" si="140"/>
        <v>0.0510478053188603</v>
      </c>
      <c r="Q140" s="15">
        <f t="shared" si="141"/>
        <v>0.0132724293829037</v>
      </c>
      <c r="R140" s="11">
        <f t="shared" si="142"/>
        <v>0.074022</v>
      </c>
      <c r="S140" s="16">
        <f t="shared" si="143"/>
        <v>0.179303847273833</v>
      </c>
      <c r="T140" s="3">
        <v>0.01</v>
      </c>
      <c r="U140" s="17">
        <f t="shared" si="144"/>
        <v>0.00179303847273833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0.00728303847273833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2.4</v>
      </c>
      <c r="BA140" s="1">
        <f t="shared" si="153"/>
        <v>866.880958717091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15.1889655172414</v>
      </c>
      <c r="E141" s="12">
        <f t="shared" si="154"/>
        <v>13.548064516129</v>
      </c>
      <c r="F141" s="9" t="s">
        <v>109</v>
      </c>
      <c r="G141" s="6">
        <v>3</v>
      </c>
      <c r="H141" s="11">
        <f t="shared" si="135"/>
        <v>15.1889655172414</v>
      </c>
      <c r="I141" s="11">
        <f t="shared" si="136"/>
        <v>288.338965517241</v>
      </c>
      <c r="J141" s="11">
        <f t="shared" si="137"/>
        <v>0.113947974406156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0.777162324756315</v>
      </c>
      <c r="P141" s="11">
        <f t="shared" si="140"/>
        <v>0.0885560726907613</v>
      </c>
      <c r="Q141" s="15">
        <f t="shared" si="141"/>
        <v>0.0230245788995979</v>
      </c>
      <c r="R141" s="11">
        <f t="shared" si="142"/>
        <v>0.074022</v>
      </c>
      <c r="S141" s="16">
        <f t="shared" si="143"/>
        <v>0.311050483634567</v>
      </c>
      <c r="T141" s="3">
        <v>0.01</v>
      </c>
      <c r="U141" s="17">
        <f t="shared" si="144"/>
        <v>0.00311050483634567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0.00860050483634567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2.4</v>
      </c>
      <c r="BA141" s="1">
        <f t="shared" si="153"/>
        <v>1023.69552294553</v>
      </c>
    </row>
    <row r="142" s="1" customFormat="1" spans="1:53">
      <c r="A142" s="6"/>
      <c r="B142" s="6"/>
      <c r="C142" s="9">
        <v>3</v>
      </c>
      <c r="D142" s="10">
        <v>18.0528387096774</v>
      </c>
      <c r="E142" s="12">
        <f t="shared" si="154"/>
        <v>15.1889655172414</v>
      </c>
      <c r="F142" s="9" t="s">
        <v>109</v>
      </c>
      <c r="G142" s="6">
        <v>4</v>
      </c>
      <c r="H142" s="11">
        <f t="shared" si="135"/>
        <v>18.0528387096774</v>
      </c>
      <c r="I142" s="11">
        <f t="shared" si="136"/>
        <v>291.202838709677</v>
      </c>
      <c r="J142" s="11">
        <f t="shared" si="137"/>
        <v>0.158831406710892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0.973306252065554</v>
      </c>
      <c r="P142" s="11">
        <f t="shared" si="140"/>
        <v>0.154591601176078</v>
      </c>
      <c r="Q142" s="15">
        <f t="shared" si="141"/>
        <v>0.0401938163057803</v>
      </c>
      <c r="R142" s="11">
        <f t="shared" si="142"/>
        <v>0.074022</v>
      </c>
      <c r="S142" s="16">
        <f t="shared" si="143"/>
        <v>0.542998247896305</v>
      </c>
      <c r="T142" s="3">
        <v>0.01</v>
      </c>
      <c r="U142" s="17">
        <f t="shared" si="144"/>
        <v>0.00542998247896305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0.0153799824789631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2.4</v>
      </c>
      <c r="BA142" s="1">
        <f t="shared" si="153"/>
        <v>1830.63895739695</v>
      </c>
    </row>
    <row r="143" s="1" customFormat="1" spans="1:53">
      <c r="A143" s="6"/>
      <c r="B143" s="6"/>
      <c r="C143" s="9">
        <v>4</v>
      </c>
      <c r="D143" s="10">
        <v>18.8314333333333</v>
      </c>
      <c r="E143" s="12">
        <f t="shared" si="154"/>
        <v>18.0528387096774</v>
      </c>
      <c r="F143" s="9" t="s">
        <v>109</v>
      </c>
      <c r="G143" s="6">
        <v>5</v>
      </c>
      <c r="H143" s="11">
        <f t="shared" si="135"/>
        <v>18.8314333333333</v>
      </c>
      <c r="I143" s="11">
        <f t="shared" si="136"/>
        <v>291.981433333333</v>
      </c>
      <c r="J143" s="11">
        <f t="shared" si="137"/>
        <v>0.173643542335141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0.777778918345002</v>
      </c>
      <c r="O143" s="11">
        <f t="shared" si="155"/>
        <v>0.325635732544474</v>
      </c>
      <c r="P143" s="11">
        <f t="shared" si="140"/>
        <v>0.0565445421099209</v>
      </c>
      <c r="Q143" s="15">
        <f t="shared" si="141"/>
        <v>0.0147015809485794</v>
      </c>
      <c r="R143" s="11">
        <f t="shared" si="142"/>
        <v>0.074022</v>
      </c>
      <c r="S143" s="16">
        <f t="shared" si="143"/>
        <v>0.198610966315142</v>
      </c>
      <c r="T143" s="3">
        <v>0.01</v>
      </c>
      <c r="U143" s="17">
        <f t="shared" si="144"/>
        <v>0.00198610966315142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0.0119361096631514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2.4</v>
      </c>
      <c r="BA143" s="1">
        <f t="shared" si="153"/>
        <v>1420.72381285316</v>
      </c>
    </row>
    <row r="144" s="1" customFormat="1" spans="1:53">
      <c r="A144" s="6"/>
      <c r="B144" s="6"/>
      <c r="C144" s="9">
        <v>5</v>
      </c>
      <c r="D144" s="10">
        <v>26.4063225806452</v>
      </c>
      <c r="E144" s="12">
        <f t="shared" si="154"/>
        <v>18.8314333333333</v>
      </c>
      <c r="F144" s="9" t="s">
        <v>111</v>
      </c>
      <c r="G144" s="6">
        <v>6</v>
      </c>
      <c r="H144" s="11">
        <f t="shared" si="135"/>
        <v>26.4063225806452</v>
      </c>
      <c r="I144" s="11">
        <f t="shared" si="136"/>
        <v>299.556322580645</v>
      </c>
      <c r="J144" s="11">
        <f t="shared" si="137"/>
        <v>0.403533063577812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0.553791190434553</v>
      </c>
      <c r="P144" s="11">
        <f t="shared" si="140"/>
        <v>0.223473055658458</v>
      </c>
      <c r="Q144" s="15">
        <f t="shared" si="141"/>
        <v>0.0581029944711992</v>
      </c>
      <c r="R144" s="11">
        <f t="shared" si="142"/>
        <v>0.074022</v>
      </c>
      <c r="S144" s="16">
        <f t="shared" si="143"/>
        <v>0.784942239755737</v>
      </c>
      <c r="T144" s="3">
        <v>0.01</v>
      </c>
      <c r="U144" s="17">
        <f t="shared" si="144"/>
        <v>0.00784942239755737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0.0177994223975574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2.4</v>
      </c>
      <c r="BA144" s="1">
        <f t="shared" si="153"/>
        <v>2118.61854229688</v>
      </c>
    </row>
    <row r="145" s="1" customFormat="1" spans="1:53">
      <c r="A145" s="6"/>
      <c r="B145" s="6"/>
      <c r="C145" s="9">
        <v>6</v>
      </c>
      <c r="D145" s="10">
        <v>27.4584666666667</v>
      </c>
      <c r="E145" s="12">
        <f t="shared" si="154"/>
        <v>26.4063225806452</v>
      </c>
      <c r="F145" s="9" t="s">
        <v>109</v>
      </c>
      <c r="G145" s="6">
        <v>7</v>
      </c>
      <c r="H145" s="11">
        <f t="shared" si="135"/>
        <v>27.4584666666667</v>
      </c>
      <c r="I145" s="11">
        <f t="shared" si="136"/>
        <v>300.608466666667</v>
      </c>
      <c r="J145" s="11">
        <f t="shared" si="137"/>
        <v>0.452154579217714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0.615018134776094</v>
      </c>
      <c r="P145" s="11">
        <f t="shared" si="140"/>
        <v>0.278083265940948</v>
      </c>
      <c r="Q145" s="15">
        <f t="shared" si="141"/>
        <v>0.0723016491446465</v>
      </c>
      <c r="R145" s="11">
        <f t="shared" si="142"/>
        <v>0.074022</v>
      </c>
      <c r="S145" s="16">
        <f t="shared" si="143"/>
        <v>0.976758924976987</v>
      </c>
      <c r="T145" s="3">
        <v>0.01</v>
      </c>
      <c r="U145" s="17">
        <f t="shared" si="144"/>
        <v>0.00976758924976987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0.0246675892497699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2.4</v>
      </c>
      <c r="BA145" s="1">
        <f t="shared" si="153"/>
        <v>2936.11842064592</v>
      </c>
    </row>
    <row r="146" s="1" customFormat="1" spans="1:53">
      <c r="A146" s="6"/>
      <c r="B146" s="6"/>
      <c r="C146" s="9">
        <v>7</v>
      </c>
      <c r="D146" s="10">
        <v>28.3742258064516</v>
      </c>
      <c r="E146" s="12">
        <f t="shared" si="154"/>
        <v>27.4584666666667</v>
      </c>
      <c r="F146" s="9" t="s">
        <v>109</v>
      </c>
      <c r="G146" s="6">
        <v>8</v>
      </c>
      <c r="H146" s="11">
        <f t="shared" si="135"/>
        <v>28.3742258064516</v>
      </c>
      <c r="I146" s="11">
        <f t="shared" si="136"/>
        <v>301.524225806452</v>
      </c>
      <c r="J146" s="11">
        <f t="shared" si="137"/>
        <v>0.49889546647824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0.621634868835146</v>
      </c>
      <c r="P146" s="11">
        <f t="shared" si="140"/>
        <v>0.31013081786665</v>
      </c>
      <c r="Q146" s="15">
        <f t="shared" si="141"/>
        <v>0.080634012645329</v>
      </c>
      <c r="R146" s="11">
        <f t="shared" si="142"/>
        <v>0.074022</v>
      </c>
      <c r="S146" s="16">
        <f t="shared" si="143"/>
        <v>1.08932496616315</v>
      </c>
      <c r="T146" s="3">
        <v>0.01</v>
      </c>
      <c r="U146" s="17">
        <f t="shared" si="144"/>
        <v>0.0108932496616315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0.0257932496616315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2.4</v>
      </c>
      <c r="BA146" s="1">
        <f t="shared" si="153"/>
        <v>3070.10282573689</v>
      </c>
    </row>
    <row r="147" s="1" customFormat="1" spans="1:53">
      <c r="A147" s="6"/>
      <c r="B147" s="6"/>
      <c r="C147" s="9">
        <v>8</v>
      </c>
      <c r="D147" s="10">
        <v>27.0991935483871</v>
      </c>
      <c r="E147" s="12">
        <f t="shared" si="154"/>
        <v>28.3742258064516</v>
      </c>
      <c r="F147" s="9" t="s">
        <v>109</v>
      </c>
      <c r="G147" s="6">
        <v>9</v>
      </c>
      <c r="H147" s="11">
        <f t="shared" si="135"/>
        <v>27.0991935483871</v>
      </c>
      <c r="I147" s="11">
        <f t="shared" si="136"/>
        <v>300.249193548387</v>
      </c>
      <c r="J147" s="11">
        <f t="shared" si="137"/>
        <v>0.434965388548623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0.596204050968496</v>
      </c>
      <c r="P147" s="11">
        <f t="shared" si="140"/>
        <v>0.259328126683775</v>
      </c>
      <c r="Q147" s="15">
        <f t="shared" si="141"/>
        <v>0.0674253129377814</v>
      </c>
      <c r="R147" s="11">
        <f t="shared" si="142"/>
        <v>0.074022</v>
      </c>
      <c r="S147" s="16">
        <f t="shared" si="143"/>
        <v>0.910882074758604</v>
      </c>
      <c r="T147" s="3">
        <v>0.01</v>
      </c>
      <c r="U147" s="17">
        <f t="shared" si="144"/>
        <v>0.00910882074758605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0.019058820747586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2.4</v>
      </c>
      <c r="BA147" s="1">
        <f t="shared" si="153"/>
        <v>2268.52142323953</v>
      </c>
    </row>
    <row r="148" s="1" customFormat="1" spans="1:53">
      <c r="A148" s="6"/>
      <c r="B148" s="6"/>
      <c r="C148" s="9">
        <v>9</v>
      </c>
      <c r="D148" s="10">
        <v>25.1405</v>
      </c>
      <c r="E148" s="12">
        <f t="shared" si="154"/>
        <v>27.0991935483871</v>
      </c>
      <c r="F148" s="9" t="s">
        <v>109</v>
      </c>
      <c r="G148" s="6">
        <v>10</v>
      </c>
      <c r="H148" s="11">
        <f t="shared" si="135"/>
        <v>25.1405</v>
      </c>
      <c r="I148" s="11">
        <f t="shared" si="136"/>
        <v>298.2905</v>
      </c>
      <c r="J148" s="11">
        <f t="shared" si="137"/>
        <v>0.351540396112301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0.621575924284721</v>
      </c>
      <c r="P148" s="11">
        <f t="shared" si="140"/>
        <v>0.21850904663692</v>
      </c>
      <c r="Q148" s="15">
        <f t="shared" si="141"/>
        <v>0.0568123521255993</v>
      </c>
      <c r="R148" s="11">
        <f t="shared" si="142"/>
        <v>0.074022</v>
      </c>
      <c r="S148" s="16">
        <f t="shared" si="143"/>
        <v>0.767506310631965</v>
      </c>
      <c r="T148" s="3">
        <v>0.01</v>
      </c>
      <c r="U148" s="17">
        <f t="shared" si="144"/>
        <v>0.00767506310631965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0.0176250631063196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2.4</v>
      </c>
      <c r="BA148" s="1">
        <f t="shared" si="153"/>
        <v>2097.86501337964</v>
      </c>
    </row>
    <row r="149" s="1" customFormat="1" spans="1:53">
      <c r="A149" s="6"/>
      <c r="B149" s="6"/>
      <c r="C149" s="9">
        <v>10</v>
      </c>
      <c r="D149" s="10">
        <v>20.5903225806452</v>
      </c>
      <c r="E149" s="12">
        <f t="shared" si="154"/>
        <v>25.1405</v>
      </c>
      <c r="F149" s="9" t="s">
        <v>109</v>
      </c>
      <c r="G149" s="6">
        <v>11</v>
      </c>
      <c r="H149" s="11">
        <f t="shared" si="135"/>
        <v>20.5903225806452</v>
      </c>
      <c r="I149" s="11">
        <f t="shared" si="136"/>
        <v>293.740322580645</v>
      </c>
      <c r="J149" s="11">
        <f t="shared" si="137"/>
        <v>0.212020930467461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0.382913533765411</v>
      </c>
      <c r="O149" s="11">
        <f t="shared" si="155"/>
        <v>0.30485334388239</v>
      </c>
      <c r="P149" s="11">
        <f t="shared" si="140"/>
        <v>0.0646352896260612</v>
      </c>
      <c r="Q149" s="15">
        <f t="shared" si="141"/>
        <v>0.0168051753027759</v>
      </c>
      <c r="R149" s="11">
        <f t="shared" si="142"/>
        <v>0.074022</v>
      </c>
      <c r="S149" s="16">
        <f t="shared" si="143"/>
        <v>0.227029468303692</v>
      </c>
      <c r="T149" s="3">
        <v>0.01</v>
      </c>
      <c r="U149" s="17">
        <f t="shared" si="144"/>
        <v>0.00227029468303692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0.00776029468303692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2.4</v>
      </c>
      <c r="BA149" s="1">
        <f t="shared" si="153"/>
        <v>923.687513108637</v>
      </c>
    </row>
    <row r="150" s="1" customFormat="1" spans="1:54">
      <c r="A150" s="6"/>
      <c r="B150" s="6"/>
      <c r="C150" s="9">
        <v>11</v>
      </c>
      <c r="D150" s="10">
        <v>18.1939666666667</v>
      </c>
      <c r="E150" s="12">
        <f t="shared" si="154"/>
        <v>20.5903225806452</v>
      </c>
      <c r="F150" s="9" t="s">
        <v>111</v>
      </c>
      <c r="G150" s="6">
        <v>12</v>
      </c>
      <c r="H150" s="11">
        <f t="shared" si="135"/>
        <v>18.1939666666667</v>
      </c>
      <c r="I150" s="11">
        <f t="shared" si="136"/>
        <v>291.343966666667</v>
      </c>
      <c r="J150" s="11">
        <f t="shared" si="137"/>
        <v>0.161424901557431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0.524918054256329</v>
      </c>
      <c r="P150" s="11">
        <f t="shared" si="140"/>
        <v>0.0847348452340462</v>
      </c>
      <c r="Q150" s="15">
        <f t="shared" si="141"/>
        <v>0.022031059760852</v>
      </c>
      <c r="R150" s="11">
        <f t="shared" si="142"/>
        <v>0.074022</v>
      </c>
      <c r="S150" s="16">
        <f t="shared" si="143"/>
        <v>0.297628539634866</v>
      </c>
      <c r="T150" s="3">
        <v>0.01</v>
      </c>
      <c r="U150" s="17">
        <f t="shared" si="144"/>
        <v>0.00297628539634866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0.00846628539634866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2.4</v>
      </c>
      <c r="BA150" s="1">
        <f t="shared" si="153"/>
        <v>1007.7197351945</v>
      </c>
      <c r="BB150" s="1">
        <f>SUM(BA139:BA150)</f>
        <v>20326.2733879364</v>
      </c>
    </row>
    <row r="151" s="1" customFormat="1" spans="1:46">
      <c r="A151" s="6"/>
      <c r="B151" s="6"/>
      <c r="C151" s="9">
        <v>12</v>
      </c>
      <c r="D151" s="10">
        <v>11.3275161290323</v>
      </c>
      <c r="E151" s="12">
        <f t="shared" si="154"/>
        <v>18.1939666666667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Y31" sqref="Y31:Y33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68.3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5.6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127.3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438.25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15874786.4075645</v>
      </c>
      <c r="J16" s="7" t="s">
        <v>35</v>
      </c>
      <c r="K16" s="7">
        <f>I16/(10000*1000)</f>
        <v>1.58747864075645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7622479.31668964</v>
      </c>
      <c r="J17" s="7" t="s">
        <v>35</v>
      </c>
      <c r="K17" s="7">
        <f>I17/(10000*1000)</f>
        <v>0.762247931668964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28">
        <v>20.5489885167742</v>
      </c>
      <c r="E29" s="9"/>
      <c r="F29" s="9"/>
      <c r="G29" s="6">
        <v>1</v>
      </c>
      <c r="H29" s="11">
        <f t="shared" ref="H29:H40" si="0">E30</f>
        <v>20.5489885167742</v>
      </c>
      <c r="I29" s="11">
        <f t="shared" ref="I29:I40" si="1">H29+273.15</f>
        <v>293.698988516774</v>
      </c>
      <c r="J29" s="11">
        <f t="shared" ref="J29:J40" si="2">EXP(($C$18*(I29-$C$16))/($C$19*I29*$C$16))</f>
        <v>0.211034142202773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0.209643075482086</v>
      </c>
      <c r="Q29" s="15">
        <f t="shared" ref="Q29:Q40" si="6">P29*$B$31</f>
        <v>0.0272535998126712</v>
      </c>
      <c r="R29" s="11">
        <f t="shared" ref="R29:R40" si="7">L29*$B$31</f>
        <v>0.129143083333333</v>
      </c>
      <c r="S29" s="16">
        <f t="shared" ref="S29:S40" si="8">Q29/R29</f>
        <v>0.211034142202774</v>
      </c>
      <c r="T29" s="3">
        <v>0.01</v>
      </c>
      <c r="U29" s="17">
        <f t="shared" ref="U29:U40" si="9">S29*T29</f>
        <v>0.00211034142202774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0.0240103414220277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0.00833333333333333</v>
      </c>
      <c r="AU29" s="1">
        <f t="shared" ref="AU29:AU40" si="17">AT29*10000*AS29*0.67*AR29*AQ29</f>
        <v>17.3126298374575</v>
      </c>
    </row>
    <row r="30" s="1" customFormat="1" spans="1:47">
      <c r="A30" s="6" t="s">
        <v>110</v>
      </c>
      <c r="B30" s="6">
        <v>1</v>
      </c>
      <c r="C30" s="9">
        <v>1</v>
      </c>
      <c r="D30" s="28">
        <v>20.5923870967742</v>
      </c>
      <c r="E30" s="12">
        <f t="shared" ref="E30:E41" si="18">D29</f>
        <v>20.5489885167742</v>
      </c>
      <c r="F30" s="9" t="s">
        <v>109</v>
      </c>
      <c r="G30" s="6">
        <v>2</v>
      </c>
      <c r="H30" s="11">
        <f t="shared" si="0"/>
        <v>20.5923870967742</v>
      </c>
      <c r="I30" s="11">
        <f t="shared" si="1"/>
        <v>293.742387096774</v>
      </c>
      <c r="J30" s="11">
        <f t="shared" si="2"/>
        <v>0.212070331176658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1.77717359118458</v>
      </c>
      <c r="P30" s="11">
        <f t="shared" si="5"/>
        <v>0.376885792040925</v>
      </c>
      <c r="Q30" s="15">
        <f t="shared" si="6"/>
        <v>0.0489951529653203</v>
      </c>
      <c r="R30" s="11">
        <f t="shared" si="7"/>
        <v>0.129143083333333</v>
      </c>
      <c r="S30" s="16">
        <f t="shared" si="8"/>
        <v>0.379386581926794</v>
      </c>
      <c r="T30" s="3">
        <v>0.01</v>
      </c>
      <c r="U30" s="17">
        <f t="shared" si="9"/>
        <v>0.00379386581926794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0.0256938658192679</v>
      </c>
      <c r="AR30" s="24">
        <f t="shared" si="15"/>
        <v>99.3408333333333</v>
      </c>
      <c r="AS30" s="1">
        <f t="shared" si="16"/>
        <v>0.13</v>
      </c>
      <c r="AT30" s="2">
        <f>$E$4/12</f>
        <v>0.00833333333333333</v>
      </c>
      <c r="AU30" s="1">
        <f t="shared" si="17"/>
        <v>18.5265332218137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28">
        <v>21.0863793103448</v>
      </c>
      <c r="E31" s="12">
        <f t="shared" si="18"/>
        <v>20.5923870967742</v>
      </c>
      <c r="F31" s="9" t="s">
        <v>109</v>
      </c>
      <c r="G31" s="6">
        <v>3</v>
      </c>
      <c r="H31" s="11">
        <f t="shared" si="0"/>
        <v>21.0863793103448</v>
      </c>
      <c r="I31" s="11">
        <f t="shared" si="1"/>
        <v>294.236379310345</v>
      </c>
      <c r="J31" s="11">
        <f t="shared" si="2"/>
        <v>0.22420682655405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2.39369613247699</v>
      </c>
      <c r="P31" s="11">
        <f t="shared" si="5"/>
        <v>0.536683013597368</v>
      </c>
      <c r="Q31" s="15">
        <f t="shared" si="6"/>
        <v>0.0697687917676579</v>
      </c>
      <c r="R31" s="11">
        <f t="shared" si="7"/>
        <v>0.129143083333333</v>
      </c>
      <c r="S31" s="16">
        <f t="shared" si="8"/>
        <v>0.540244122773317</v>
      </c>
      <c r="T31" s="3">
        <v>0.01</v>
      </c>
      <c r="U31" s="17">
        <f t="shared" si="9"/>
        <v>0.00540244122773317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0.0329524412277332</v>
      </c>
      <c r="AR31" s="24">
        <f t="shared" si="15"/>
        <v>99.3408333333333</v>
      </c>
      <c r="AS31" s="1">
        <f t="shared" si="16"/>
        <v>0.13</v>
      </c>
      <c r="AT31" s="2">
        <f>$E$4/12</f>
        <v>0.00833333333333333</v>
      </c>
      <c r="AU31" s="1">
        <f t="shared" si="17"/>
        <v>23.760320904597</v>
      </c>
    </row>
    <row r="32" s="1" customFormat="1" spans="1:47">
      <c r="A32" s="6"/>
      <c r="B32" s="6"/>
      <c r="C32" s="9">
        <v>3</v>
      </c>
      <c r="D32" s="28">
        <v>24.4259032258065</v>
      </c>
      <c r="E32" s="12">
        <f t="shared" si="18"/>
        <v>21.0863793103448</v>
      </c>
      <c r="F32" s="9" t="s">
        <v>109</v>
      </c>
      <c r="G32" s="6">
        <v>4</v>
      </c>
      <c r="H32" s="11">
        <f t="shared" si="0"/>
        <v>24.4259032258065</v>
      </c>
      <c r="I32" s="11">
        <f t="shared" si="1"/>
        <v>297.575903225806</v>
      </c>
      <c r="J32" s="11">
        <f t="shared" si="2"/>
        <v>0.325036806142892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2.85042145221295</v>
      </c>
      <c r="P32" s="11">
        <f t="shared" si="5"/>
        <v>0.926491884988481</v>
      </c>
      <c r="Q32" s="15">
        <f t="shared" si="6"/>
        <v>0.120443945048503</v>
      </c>
      <c r="R32" s="11">
        <f t="shared" si="7"/>
        <v>0.129143083333333</v>
      </c>
      <c r="S32" s="16">
        <f t="shared" si="8"/>
        <v>0.932639533916215</v>
      </c>
      <c r="T32" s="3">
        <v>0.01</v>
      </c>
      <c r="U32" s="17">
        <f t="shared" si="9"/>
        <v>0.00932639533916215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0.0368763953391621</v>
      </c>
      <c r="AR32" s="24">
        <f t="shared" si="15"/>
        <v>99.3408333333333</v>
      </c>
      <c r="AS32" s="1">
        <f t="shared" si="16"/>
        <v>0.13</v>
      </c>
      <c r="AT32" s="2">
        <f>$E$4/12</f>
        <v>0.00833333333333333</v>
      </c>
      <c r="AU32" s="1">
        <f t="shared" si="17"/>
        <v>26.5896836294442</v>
      </c>
    </row>
    <row r="33" s="1" customFormat="1" spans="1:47">
      <c r="A33" s="6"/>
      <c r="B33" s="6"/>
      <c r="C33" s="9">
        <v>4</v>
      </c>
      <c r="D33" s="28">
        <v>24.1058666666667</v>
      </c>
      <c r="E33" s="12">
        <f t="shared" si="18"/>
        <v>24.4259032258065</v>
      </c>
      <c r="F33" s="9" t="s">
        <v>109</v>
      </c>
      <c r="G33" s="6">
        <v>5</v>
      </c>
      <c r="H33" s="11">
        <f t="shared" si="0"/>
        <v>24.1058666666667</v>
      </c>
      <c r="I33" s="11">
        <f t="shared" si="1"/>
        <v>297.255866666667</v>
      </c>
      <c r="J33" s="11">
        <f t="shared" si="2"/>
        <v>0.313785770205878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1.82773308886325</v>
      </c>
      <c r="O33" s="11">
        <f t="shared" si="19"/>
        <v>1.08960481169456</v>
      </c>
      <c r="P33" s="11">
        <f t="shared" si="5"/>
        <v>0.341902485057608</v>
      </c>
      <c r="Q33" s="15">
        <f t="shared" si="6"/>
        <v>0.044447323057489</v>
      </c>
      <c r="R33" s="11">
        <f t="shared" si="7"/>
        <v>0.129143083333333</v>
      </c>
      <c r="S33" s="16">
        <f t="shared" si="8"/>
        <v>0.344171146531831</v>
      </c>
      <c r="T33" s="3">
        <v>0.01</v>
      </c>
      <c r="U33" s="17">
        <f t="shared" si="9"/>
        <v>0.00344171146531831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0.0343417114653183</v>
      </c>
      <c r="AR33" s="24">
        <f t="shared" si="15"/>
        <v>99.3408333333333</v>
      </c>
      <c r="AS33" s="1">
        <f t="shared" si="16"/>
        <v>0.13</v>
      </c>
      <c r="AT33" s="2">
        <f>$E$4/12</f>
        <v>0.00833333333333333</v>
      </c>
      <c r="AU33" s="1">
        <f t="shared" si="17"/>
        <v>24.7620526561265</v>
      </c>
    </row>
    <row r="34" s="1" customFormat="1" spans="1:47">
      <c r="A34" s="6"/>
      <c r="B34" s="6"/>
      <c r="C34" s="9">
        <v>5</v>
      </c>
      <c r="D34" s="28">
        <v>28.6537741935484</v>
      </c>
      <c r="E34" s="12">
        <f t="shared" si="18"/>
        <v>24.1058666666667</v>
      </c>
      <c r="F34" s="9" t="s">
        <v>111</v>
      </c>
      <c r="G34" s="6">
        <v>6</v>
      </c>
      <c r="H34" s="11">
        <f t="shared" si="0"/>
        <v>28.6537741935484</v>
      </c>
      <c r="I34" s="11">
        <f t="shared" si="1"/>
        <v>301.803774193548</v>
      </c>
      <c r="J34" s="11">
        <f t="shared" si="2"/>
        <v>0.514043164544698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1.74111065997028</v>
      </c>
      <c r="P34" s="11">
        <f t="shared" si="5"/>
        <v>0.895006033473631</v>
      </c>
      <c r="Q34" s="15">
        <f t="shared" si="6"/>
        <v>0.116350784351572</v>
      </c>
      <c r="R34" s="11">
        <f t="shared" si="7"/>
        <v>0.129143083333333</v>
      </c>
      <c r="S34" s="16">
        <f t="shared" si="8"/>
        <v>0.900944761023379</v>
      </c>
      <c r="T34" s="3">
        <v>0.01</v>
      </c>
      <c r="U34" s="17">
        <f t="shared" si="9"/>
        <v>0.00900944761023379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0.0420094476102338</v>
      </c>
      <c r="AR34" s="24">
        <f t="shared" si="15"/>
        <v>99.3408333333333</v>
      </c>
      <c r="AS34" s="1">
        <f t="shared" si="16"/>
        <v>0.13</v>
      </c>
      <c r="AT34" s="2">
        <f>$E$4/12</f>
        <v>0.00833333333333333</v>
      </c>
      <c r="AU34" s="1">
        <f t="shared" si="17"/>
        <v>30.2908652304628</v>
      </c>
    </row>
    <row r="35" s="1" customFormat="1" spans="1:47">
      <c r="A35" s="6"/>
      <c r="B35" s="6"/>
      <c r="C35" s="9">
        <v>6</v>
      </c>
      <c r="D35" s="28">
        <v>28.9060333333333</v>
      </c>
      <c r="E35" s="12">
        <f t="shared" si="18"/>
        <v>28.6537741935484</v>
      </c>
      <c r="F35" s="9" t="s">
        <v>109</v>
      </c>
      <c r="G35" s="6">
        <v>7</v>
      </c>
      <c r="H35" s="11">
        <f t="shared" si="0"/>
        <v>28.9060333333333</v>
      </c>
      <c r="I35" s="11">
        <f t="shared" si="1"/>
        <v>302.056033333333</v>
      </c>
      <c r="J35" s="11">
        <f t="shared" si="2"/>
        <v>0.528081443811746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1.83951295982998</v>
      </c>
      <c r="P35" s="11">
        <f t="shared" si="5"/>
        <v>0.971412659737437</v>
      </c>
      <c r="Q35" s="15">
        <f t="shared" si="6"/>
        <v>0.126283645765867</v>
      </c>
      <c r="R35" s="11">
        <f t="shared" si="7"/>
        <v>0.129143083333333</v>
      </c>
      <c r="S35" s="16">
        <f t="shared" si="8"/>
        <v>0.977858376200562</v>
      </c>
      <c r="T35" s="3">
        <v>0.01</v>
      </c>
      <c r="U35" s="17">
        <f t="shared" si="9"/>
        <v>0.00977858376200562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0.0427785837620056</v>
      </c>
      <c r="AR35" s="24">
        <f t="shared" si="15"/>
        <v>99.3408333333333</v>
      </c>
      <c r="AS35" s="1">
        <f t="shared" si="16"/>
        <v>0.13</v>
      </c>
      <c r="AT35" s="2">
        <f>$E$4/12</f>
        <v>0.00833333333333333</v>
      </c>
      <c r="AU35" s="1">
        <f t="shared" si="17"/>
        <v>30.8454499927609</v>
      </c>
    </row>
    <row r="36" s="1" customFormat="1" spans="1:47">
      <c r="A36" s="6"/>
      <c r="B36" s="6"/>
      <c r="C36" s="9">
        <v>7</v>
      </c>
      <c r="D36" s="28">
        <v>28.6825483870968</v>
      </c>
      <c r="E36" s="12">
        <f t="shared" si="18"/>
        <v>28.9060333333333</v>
      </c>
      <c r="F36" s="9" t="s">
        <v>109</v>
      </c>
      <c r="G36" s="6">
        <v>8</v>
      </c>
      <c r="H36" s="11">
        <f t="shared" si="0"/>
        <v>28.6825483870968</v>
      </c>
      <c r="I36" s="11">
        <f t="shared" si="1"/>
        <v>301.832548387097</v>
      </c>
      <c r="J36" s="11">
        <f t="shared" si="2"/>
        <v>0.515626583367361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1.86150863342588</v>
      </c>
      <c r="P36" s="11">
        <f t="shared" si="5"/>
        <v>0.959843336562232</v>
      </c>
      <c r="Q36" s="15">
        <f t="shared" si="6"/>
        <v>0.12477963375309</v>
      </c>
      <c r="R36" s="11">
        <f t="shared" si="7"/>
        <v>0.129143083333333</v>
      </c>
      <c r="S36" s="16">
        <f t="shared" si="8"/>
        <v>0.966212285879994</v>
      </c>
      <c r="T36" s="3">
        <v>0.01</v>
      </c>
      <c r="U36" s="17">
        <f t="shared" si="9"/>
        <v>0.00966212285879994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0.0426621228587999</v>
      </c>
      <c r="AR36" s="24">
        <f t="shared" si="15"/>
        <v>99.3408333333333</v>
      </c>
      <c r="AS36" s="1">
        <f t="shared" si="16"/>
        <v>0.13</v>
      </c>
      <c r="AT36" s="2">
        <f>$E$4/12</f>
        <v>0.00833333333333333</v>
      </c>
      <c r="AU36" s="1">
        <f t="shared" si="17"/>
        <v>30.7614759887142</v>
      </c>
    </row>
    <row r="37" s="1" customFormat="1" spans="1:47">
      <c r="A37" s="6"/>
      <c r="B37" s="6"/>
      <c r="C37" s="9">
        <v>8</v>
      </c>
      <c r="D37" s="28">
        <v>27.5515483870968</v>
      </c>
      <c r="E37" s="12">
        <f t="shared" si="18"/>
        <v>28.6825483870968</v>
      </c>
      <c r="F37" s="9" t="s">
        <v>109</v>
      </c>
      <c r="G37" s="6">
        <v>9</v>
      </c>
      <c r="H37" s="11">
        <f t="shared" si="0"/>
        <v>27.5515483870968</v>
      </c>
      <c r="I37" s="11">
        <f t="shared" si="1"/>
        <v>300.701548387097</v>
      </c>
      <c r="J37" s="11">
        <f t="shared" si="2"/>
        <v>0.456710847020539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1.89507363019698</v>
      </c>
      <c r="P37" s="11">
        <f t="shared" si="5"/>
        <v>0.86550068281355</v>
      </c>
      <c r="Q37" s="15">
        <f t="shared" si="6"/>
        <v>0.112515088765762</v>
      </c>
      <c r="R37" s="11">
        <f t="shared" si="7"/>
        <v>0.129143083333333</v>
      </c>
      <c r="S37" s="16">
        <f t="shared" si="8"/>
        <v>0.871243630410677</v>
      </c>
      <c r="T37" s="3">
        <v>0.01</v>
      </c>
      <c r="U37" s="17">
        <f t="shared" si="9"/>
        <v>0.00871243630410677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0.0417124363041068</v>
      </c>
      <c r="AR37" s="24">
        <f t="shared" si="15"/>
        <v>99.3408333333333</v>
      </c>
      <c r="AS37" s="1">
        <f t="shared" si="16"/>
        <v>0.13</v>
      </c>
      <c r="AT37" s="2">
        <f>$E$4/12</f>
        <v>0.00833333333333333</v>
      </c>
      <c r="AU37" s="1">
        <f t="shared" si="17"/>
        <v>30.076705560255</v>
      </c>
    </row>
    <row r="38" s="1" customFormat="1" spans="1:47">
      <c r="A38" s="6"/>
      <c r="B38" s="6"/>
      <c r="C38" s="9">
        <v>9</v>
      </c>
      <c r="D38" s="28">
        <v>27.5582</v>
      </c>
      <c r="E38" s="12">
        <f t="shared" si="18"/>
        <v>27.5515483870968</v>
      </c>
      <c r="F38" s="9" t="s">
        <v>109</v>
      </c>
      <c r="G38" s="6">
        <v>10</v>
      </c>
      <c r="H38" s="11">
        <f t="shared" si="0"/>
        <v>27.5582</v>
      </c>
      <c r="I38" s="11">
        <f t="shared" si="1"/>
        <v>300.7082</v>
      </c>
      <c r="J38" s="11">
        <f t="shared" si="2"/>
        <v>0.457038081202521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2.02298128071676</v>
      </c>
      <c r="P38" s="11">
        <f t="shared" si="5"/>
        <v>0.924579482847408</v>
      </c>
      <c r="Q38" s="15">
        <f t="shared" si="6"/>
        <v>0.120195332770163</v>
      </c>
      <c r="R38" s="11">
        <f t="shared" si="7"/>
        <v>0.129143083333333</v>
      </c>
      <c r="S38" s="16">
        <f t="shared" si="8"/>
        <v>0.930714442212327</v>
      </c>
      <c r="T38" s="3">
        <v>0.01</v>
      </c>
      <c r="U38" s="17">
        <f t="shared" si="9"/>
        <v>0.00930714442212327</v>
      </c>
      <c r="V38" s="16"/>
      <c r="W38" s="3"/>
      <c r="X38" s="17"/>
      <c r="Y38" s="18">
        <v>0.05</v>
      </c>
      <c r="Z38" s="3">
        <v>0.21</v>
      </c>
      <c r="AA38" s="19">
        <f t="shared" si="10"/>
        <v>0.0105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0.0408571444221233</v>
      </c>
      <c r="AR38" s="24">
        <f t="shared" si="15"/>
        <v>99.3408333333333</v>
      </c>
      <c r="AS38" s="1">
        <f t="shared" si="16"/>
        <v>0.13</v>
      </c>
      <c r="AT38" s="2">
        <f>$E$4/12</f>
        <v>0.00833333333333333</v>
      </c>
      <c r="AU38" s="1">
        <f t="shared" si="17"/>
        <v>29.4599983050147</v>
      </c>
    </row>
    <row r="39" s="1" customFormat="1" spans="1:47">
      <c r="A39" s="6"/>
      <c r="B39" s="6"/>
      <c r="C39" s="9">
        <v>10</v>
      </c>
      <c r="D39" s="28">
        <v>24.7297741935484</v>
      </c>
      <c r="E39" s="12">
        <f t="shared" si="18"/>
        <v>27.5582</v>
      </c>
      <c r="F39" s="9" t="s">
        <v>109</v>
      </c>
      <c r="G39" s="6">
        <v>11</v>
      </c>
      <c r="H39" s="11">
        <f t="shared" si="0"/>
        <v>24.7297741935484</v>
      </c>
      <c r="I39" s="11">
        <f t="shared" si="1"/>
        <v>297.879774193548</v>
      </c>
      <c r="J39" s="11">
        <f t="shared" si="2"/>
        <v>0.336069128377665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1.04348170797589</v>
      </c>
      <c r="O39" s="11">
        <f t="shared" si="19"/>
        <v>1.0483284232268</v>
      </c>
      <c r="P39" s="11">
        <f t="shared" si="5"/>
        <v>0.352310819447363</v>
      </c>
      <c r="Q39" s="15">
        <f t="shared" si="6"/>
        <v>0.0458004065281572</v>
      </c>
      <c r="R39" s="11">
        <f t="shared" si="7"/>
        <v>0.129143083333333</v>
      </c>
      <c r="S39" s="16">
        <f t="shared" si="8"/>
        <v>0.354648544436105</v>
      </c>
      <c r="T39" s="3">
        <v>0.01</v>
      </c>
      <c r="U39" s="17">
        <f t="shared" si="9"/>
        <v>0.00354648544436105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0.032996485444361</v>
      </c>
      <c r="AR39" s="24">
        <f t="shared" si="15"/>
        <v>99.3408333333333</v>
      </c>
      <c r="AS39" s="1">
        <f t="shared" si="16"/>
        <v>0.13</v>
      </c>
      <c r="AT39" s="2">
        <f>$E$4/12</f>
        <v>0.00833333333333333</v>
      </c>
      <c r="AU39" s="1">
        <f t="shared" si="17"/>
        <v>23.7920789377527</v>
      </c>
    </row>
    <row r="40" s="1" customFormat="1" spans="1:48">
      <c r="A40" s="6"/>
      <c r="B40" s="6"/>
      <c r="C40" s="9">
        <v>11</v>
      </c>
      <c r="D40" s="28">
        <v>23.1212666666667</v>
      </c>
      <c r="E40" s="12">
        <f t="shared" si="18"/>
        <v>24.7297741935484</v>
      </c>
      <c r="F40" s="9" t="s">
        <v>111</v>
      </c>
      <c r="G40" s="6">
        <v>12</v>
      </c>
      <c r="H40" s="11">
        <f t="shared" si="0"/>
        <v>23.1212666666667</v>
      </c>
      <c r="I40" s="11">
        <f t="shared" si="1"/>
        <v>296.271266666667</v>
      </c>
      <c r="J40" s="11">
        <f t="shared" si="2"/>
        <v>0.281421536913959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1.68942593711277</v>
      </c>
      <c r="P40" s="11">
        <f t="shared" si="5"/>
        <v>0.475440843724582</v>
      </c>
      <c r="Q40" s="15">
        <f t="shared" si="6"/>
        <v>0.0618073096841956</v>
      </c>
      <c r="R40" s="11">
        <f t="shared" si="7"/>
        <v>0.129143083333333</v>
      </c>
      <c r="S40" s="16">
        <f t="shared" si="8"/>
        <v>0.478595586297595</v>
      </c>
      <c r="T40" s="3">
        <v>0.01</v>
      </c>
      <c r="U40" s="17">
        <f t="shared" si="9"/>
        <v>0.00478595586297595</v>
      </c>
      <c r="V40" s="16"/>
      <c r="W40" s="3"/>
      <c r="X40" s="17"/>
      <c r="Y40" s="18">
        <v>0.04</v>
      </c>
      <c r="Z40" s="3">
        <v>0.21</v>
      </c>
      <c r="AA40" s="19">
        <f t="shared" si="10"/>
        <v>0.0084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0.0327859558629759</v>
      </c>
      <c r="AR40" s="24">
        <f t="shared" si="15"/>
        <v>99.3408333333333</v>
      </c>
      <c r="AS40" s="1">
        <f t="shared" si="16"/>
        <v>0.13</v>
      </c>
      <c r="AT40" s="2">
        <f>$E$4/12</f>
        <v>0.00833333333333333</v>
      </c>
      <c r="AU40" s="1">
        <f t="shared" si="17"/>
        <v>23.6402768184787</v>
      </c>
      <c r="AV40" s="1">
        <f>SUM(AU29:AU40)</f>
        <v>309.818071082878</v>
      </c>
    </row>
    <row r="41" s="1" customFormat="1" spans="1:46">
      <c r="A41" s="6"/>
      <c r="B41" s="6"/>
      <c r="C41" s="9">
        <v>12</v>
      </c>
      <c r="D41" s="28">
        <v>18.9105806451613</v>
      </c>
      <c r="E41" s="12">
        <f t="shared" si="18"/>
        <v>23.1212666666667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28">
        <v>20.5489885167742</v>
      </c>
      <c r="E44" s="9"/>
      <c r="F44" s="9"/>
      <c r="G44" s="6">
        <v>1</v>
      </c>
      <c r="H44" s="11">
        <f t="shared" ref="H44:H55" si="20">E45</f>
        <v>20.5489885167742</v>
      </c>
      <c r="I44" s="11">
        <f t="shared" ref="I44:I55" si="21">H44+273.15</f>
        <v>293.698988516774</v>
      </c>
      <c r="J44" s="11">
        <f t="shared" ref="J44:J55" si="22">EXP(($C$18*(I44-$C$16))/($C$19*I44*$C$16))</f>
        <v>0.211034142202773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0.205201158512288</v>
      </c>
      <c r="Q44" s="15">
        <f t="shared" ref="Q44:Q55" si="26">P44*$B$46</f>
        <v>0.0266761506065975</v>
      </c>
      <c r="R44" s="11">
        <f t="shared" ref="R44:R55" si="27">L44*$B$46</f>
        <v>0.1264068</v>
      </c>
      <c r="S44" s="16">
        <f t="shared" ref="S44:S55" si="28">Q44/R44</f>
        <v>0.211034142202773</v>
      </c>
      <c r="T44" s="3">
        <v>0.01</v>
      </c>
      <c r="U44" s="17">
        <f t="shared" ref="U44:U55" si="29">S44*T44</f>
        <v>0.00211034142202773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0.0212103414220277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5.69166666666667</v>
      </c>
      <c r="AU44" s="1">
        <f t="shared" ref="AU44:AU55" si="37">AT44*10000*AS44*0.67*AR44*AQ44</f>
        <v>10224.2711131471</v>
      </c>
    </row>
    <row r="45" s="1" customFormat="1" spans="1:47">
      <c r="A45" s="6" t="s">
        <v>110</v>
      </c>
      <c r="B45" s="6">
        <v>1</v>
      </c>
      <c r="C45" s="9">
        <v>1</v>
      </c>
      <c r="D45" s="28">
        <v>20.5923870967742</v>
      </c>
      <c r="E45" s="12">
        <f t="shared" ref="E45:E56" si="38">D44</f>
        <v>20.5489885167742</v>
      </c>
      <c r="F45" s="9" t="s">
        <v>109</v>
      </c>
      <c r="G45" s="6">
        <v>2</v>
      </c>
      <c r="H45" s="11">
        <f t="shared" si="20"/>
        <v>20.5923870967742</v>
      </c>
      <c r="I45" s="11">
        <f t="shared" si="21"/>
        <v>293.742387096774</v>
      </c>
      <c r="J45" s="11">
        <f t="shared" si="22"/>
        <v>0.212070331176658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1.73951884148771</v>
      </c>
      <c r="P45" s="11">
        <f t="shared" si="25"/>
        <v>0.368900336802336</v>
      </c>
      <c r="Q45" s="15">
        <f t="shared" si="26"/>
        <v>0.0479570437843037</v>
      </c>
      <c r="R45" s="11">
        <f t="shared" si="27"/>
        <v>0.1264068</v>
      </c>
      <c r="S45" s="16">
        <f t="shared" si="28"/>
        <v>0.379386581926793</v>
      </c>
      <c r="T45" s="3">
        <v>0.01</v>
      </c>
      <c r="U45" s="17">
        <f t="shared" si="29"/>
        <v>0.00379386581926793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0.0228938658192679</v>
      </c>
      <c r="AR45" s="24">
        <f t="shared" si="35"/>
        <v>97.236</v>
      </c>
      <c r="AS45" s="1">
        <f t="shared" si="36"/>
        <v>0.13</v>
      </c>
      <c r="AT45" s="2">
        <f>$E$3/12</f>
        <v>5.69166666666667</v>
      </c>
      <c r="AU45" s="1">
        <f t="shared" si="37"/>
        <v>11035.8002404013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28">
        <v>21.0863793103448</v>
      </c>
      <c r="E46" s="12">
        <f t="shared" si="38"/>
        <v>20.5923870967742</v>
      </c>
      <c r="F46" s="9" t="s">
        <v>109</v>
      </c>
      <c r="G46" s="6">
        <v>3</v>
      </c>
      <c r="H46" s="11">
        <f t="shared" si="20"/>
        <v>21.0863793103448</v>
      </c>
      <c r="I46" s="11">
        <f t="shared" si="21"/>
        <v>294.236379310345</v>
      </c>
      <c r="J46" s="11">
        <f t="shared" si="22"/>
        <v>0.22420682655405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2.34297850468538</v>
      </c>
      <c r="P46" s="11">
        <f t="shared" si="25"/>
        <v>0.525311775219861</v>
      </c>
      <c r="Q46" s="15">
        <f t="shared" si="26"/>
        <v>0.068290530778582</v>
      </c>
      <c r="R46" s="11">
        <f t="shared" si="27"/>
        <v>0.1264068</v>
      </c>
      <c r="S46" s="16">
        <f t="shared" si="28"/>
        <v>0.540244122773316</v>
      </c>
      <c r="T46" s="3">
        <v>0.01</v>
      </c>
      <c r="U46" s="17">
        <f t="shared" si="29"/>
        <v>0.00540244122773316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0.0317024412277332</v>
      </c>
      <c r="AR46" s="24">
        <f t="shared" si="35"/>
        <v>97.236</v>
      </c>
      <c r="AS46" s="1">
        <f t="shared" si="36"/>
        <v>0.13</v>
      </c>
      <c r="AT46" s="2">
        <f>$E$3/12</f>
        <v>5.69166666666667</v>
      </c>
      <c r="AU46" s="1">
        <f t="shared" si="37"/>
        <v>15281.9017672356</v>
      </c>
    </row>
    <row r="47" s="1" customFormat="1" spans="1:47">
      <c r="A47" s="6"/>
      <c r="B47" s="6"/>
      <c r="C47" s="9">
        <v>3</v>
      </c>
      <c r="D47" s="28">
        <v>24.4259032258065</v>
      </c>
      <c r="E47" s="12">
        <f t="shared" si="38"/>
        <v>21.0863793103448</v>
      </c>
      <c r="F47" s="9" t="s">
        <v>109</v>
      </c>
      <c r="G47" s="6">
        <v>4</v>
      </c>
      <c r="H47" s="11">
        <f t="shared" si="20"/>
        <v>24.4259032258065</v>
      </c>
      <c r="I47" s="11">
        <f t="shared" si="21"/>
        <v>297.575903225806</v>
      </c>
      <c r="J47" s="11">
        <f t="shared" si="22"/>
        <v>0.325036806142892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2.79002672946551</v>
      </c>
      <c r="P47" s="11">
        <f t="shared" si="25"/>
        <v>0.906861377198768</v>
      </c>
      <c r="Q47" s="15">
        <f t="shared" si="26"/>
        <v>0.11789197903584</v>
      </c>
      <c r="R47" s="11">
        <f t="shared" si="27"/>
        <v>0.1264068</v>
      </c>
      <c r="S47" s="16">
        <f t="shared" si="28"/>
        <v>0.932639533916212</v>
      </c>
      <c r="T47" s="3">
        <v>0.01</v>
      </c>
      <c r="U47" s="17">
        <f t="shared" si="29"/>
        <v>0.00932639533916212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0.0356263953391621</v>
      </c>
      <c r="AR47" s="24">
        <f t="shared" si="35"/>
        <v>97.236</v>
      </c>
      <c r="AS47" s="1">
        <f t="shared" si="36"/>
        <v>0.13</v>
      </c>
      <c r="AT47" s="2">
        <f>$E$3/12</f>
        <v>5.69166666666667</v>
      </c>
      <c r="AU47" s="1">
        <f t="shared" si="37"/>
        <v>17173.4116619859</v>
      </c>
    </row>
    <row r="48" s="1" customFormat="1" spans="1:47">
      <c r="A48" s="6"/>
      <c r="B48" s="6"/>
      <c r="C48" s="9">
        <v>4</v>
      </c>
      <c r="D48" s="28">
        <v>24.1058666666667</v>
      </c>
      <c r="E48" s="12">
        <f t="shared" si="38"/>
        <v>24.4259032258065</v>
      </c>
      <c r="F48" s="9" t="s">
        <v>109</v>
      </c>
      <c r="G48" s="6">
        <v>5</v>
      </c>
      <c r="H48" s="11">
        <f t="shared" si="20"/>
        <v>24.1058666666667</v>
      </c>
      <c r="I48" s="11">
        <f t="shared" si="21"/>
        <v>297.255866666667</v>
      </c>
      <c r="J48" s="11">
        <f t="shared" si="22"/>
        <v>0.313785770205878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1.78900708465341</v>
      </c>
      <c r="O48" s="11">
        <f t="shared" si="39"/>
        <v>1.06651826761334</v>
      </c>
      <c r="P48" s="11">
        <f t="shared" si="25"/>
        <v>0.33465825604169</v>
      </c>
      <c r="Q48" s="15">
        <f t="shared" si="26"/>
        <v>0.0435055732854197</v>
      </c>
      <c r="R48" s="11">
        <f t="shared" si="27"/>
        <v>0.1264068</v>
      </c>
      <c r="S48" s="16">
        <f t="shared" si="28"/>
        <v>0.34417114653183</v>
      </c>
      <c r="T48" s="3">
        <v>0.01</v>
      </c>
      <c r="U48" s="17">
        <f t="shared" si="29"/>
        <v>0.0034417114653183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0.0357917114653183</v>
      </c>
      <c r="AR48" s="24">
        <f t="shared" si="35"/>
        <v>97.236</v>
      </c>
      <c r="AS48" s="1">
        <f t="shared" si="36"/>
        <v>0.13</v>
      </c>
      <c r="AT48" s="2">
        <f>$E$3/12</f>
        <v>5.69166666666667</v>
      </c>
      <c r="AU48" s="1">
        <f t="shared" si="37"/>
        <v>17253.1009446601</v>
      </c>
    </row>
    <row r="49" s="1" customFormat="1" spans="1:47">
      <c r="A49" s="6"/>
      <c r="B49" s="6"/>
      <c r="C49" s="9">
        <v>5</v>
      </c>
      <c r="D49" s="28">
        <v>28.6537741935484</v>
      </c>
      <c r="E49" s="12">
        <f t="shared" si="38"/>
        <v>24.1058666666667</v>
      </c>
      <c r="F49" s="9" t="s">
        <v>111</v>
      </c>
      <c r="G49" s="6">
        <v>6</v>
      </c>
      <c r="H49" s="11">
        <f t="shared" si="20"/>
        <v>28.6537741935484</v>
      </c>
      <c r="I49" s="11">
        <f t="shared" si="21"/>
        <v>301.803774193548</v>
      </c>
      <c r="J49" s="11">
        <f t="shared" si="22"/>
        <v>0.514043164544698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1.70422001157165</v>
      </c>
      <c r="P49" s="11">
        <f t="shared" si="25"/>
        <v>0.876042647828691</v>
      </c>
      <c r="Q49" s="15">
        <f t="shared" si="26"/>
        <v>0.11388554421773</v>
      </c>
      <c r="R49" s="11">
        <f t="shared" si="27"/>
        <v>0.1264068</v>
      </c>
      <c r="S49" s="16">
        <f t="shared" si="28"/>
        <v>0.900944761023377</v>
      </c>
      <c r="T49" s="3">
        <v>0.01</v>
      </c>
      <c r="U49" s="17">
        <f t="shared" si="29"/>
        <v>0.00900944761023377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0.0413594476102338</v>
      </c>
      <c r="AR49" s="24">
        <f t="shared" si="35"/>
        <v>97.236</v>
      </c>
      <c r="AS49" s="1">
        <f t="shared" si="36"/>
        <v>0.13</v>
      </c>
      <c r="AT49" s="2">
        <f>$E$3/12</f>
        <v>5.69166666666667</v>
      </c>
      <c r="AU49" s="1">
        <f t="shared" si="37"/>
        <v>19936.982486188</v>
      </c>
    </row>
    <row r="50" s="1" customFormat="1" spans="1:47">
      <c r="A50" s="6"/>
      <c r="B50" s="6"/>
      <c r="C50" s="9">
        <v>6</v>
      </c>
      <c r="D50" s="28">
        <v>28.9060333333333</v>
      </c>
      <c r="E50" s="12">
        <f t="shared" si="38"/>
        <v>28.6537741935484</v>
      </c>
      <c r="F50" s="9" t="s">
        <v>109</v>
      </c>
      <c r="G50" s="6">
        <v>7</v>
      </c>
      <c r="H50" s="11">
        <f t="shared" si="20"/>
        <v>28.9060333333333</v>
      </c>
      <c r="I50" s="11">
        <f t="shared" si="21"/>
        <v>302.056033333333</v>
      </c>
      <c r="J50" s="11">
        <f t="shared" si="22"/>
        <v>0.528081443811746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1.80053736374296</v>
      </c>
      <c r="P50" s="11">
        <f t="shared" si="25"/>
        <v>0.950830370682376</v>
      </c>
      <c r="Q50" s="15">
        <f t="shared" si="26"/>
        <v>0.123607948188709</v>
      </c>
      <c r="R50" s="11">
        <f t="shared" si="27"/>
        <v>0.1264068</v>
      </c>
      <c r="S50" s="16">
        <f t="shared" si="28"/>
        <v>0.977858376200559</v>
      </c>
      <c r="T50" s="3">
        <v>0.01</v>
      </c>
      <c r="U50" s="17">
        <f t="shared" si="29"/>
        <v>0.00977858376200559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0.0421285837620056</v>
      </c>
      <c r="AR50" s="24">
        <f t="shared" si="35"/>
        <v>97.236</v>
      </c>
      <c r="AS50" s="1">
        <f t="shared" si="36"/>
        <v>0.13</v>
      </c>
      <c r="AT50" s="2">
        <f>$E$3/12</f>
        <v>5.69166666666667</v>
      </c>
      <c r="AU50" s="1">
        <f t="shared" si="37"/>
        <v>20307.7382596179</v>
      </c>
    </row>
    <row r="51" s="1" customFormat="1" spans="1:47">
      <c r="A51" s="6"/>
      <c r="B51" s="6"/>
      <c r="C51" s="9">
        <v>7</v>
      </c>
      <c r="D51" s="28">
        <v>28.6825483870968</v>
      </c>
      <c r="E51" s="12">
        <f t="shared" si="38"/>
        <v>28.9060333333333</v>
      </c>
      <c r="F51" s="9" t="s">
        <v>109</v>
      </c>
      <c r="G51" s="6">
        <v>8</v>
      </c>
      <c r="H51" s="11">
        <f t="shared" si="20"/>
        <v>28.6825483870968</v>
      </c>
      <c r="I51" s="11">
        <f t="shared" si="21"/>
        <v>301.832548387097</v>
      </c>
      <c r="J51" s="11">
        <f t="shared" si="22"/>
        <v>0.515626583367361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1.82206699306058</v>
      </c>
      <c r="P51" s="11">
        <f t="shared" si="25"/>
        <v>0.939506178298269</v>
      </c>
      <c r="Q51" s="15">
        <f t="shared" si="26"/>
        <v>0.122135803178775</v>
      </c>
      <c r="R51" s="11">
        <f t="shared" si="27"/>
        <v>0.1264068</v>
      </c>
      <c r="S51" s="16">
        <f t="shared" si="28"/>
        <v>0.966212285879992</v>
      </c>
      <c r="T51" s="3">
        <v>0.01</v>
      </c>
      <c r="U51" s="17">
        <f t="shared" si="29"/>
        <v>0.00966212285879992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0.0420121228587999</v>
      </c>
      <c r="AR51" s="24">
        <f t="shared" si="35"/>
        <v>97.236</v>
      </c>
      <c r="AS51" s="1">
        <f t="shared" si="36"/>
        <v>0.13</v>
      </c>
      <c r="AT51" s="2">
        <f>$E$3/12</f>
        <v>5.69166666666667</v>
      </c>
      <c r="AU51" s="1">
        <f t="shared" si="37"/>
        <v>20251.5992364516</v>
      </c>
    </row>
    <row r="52" s="1" customFormat="1" spans="1:47">
      <c r="A52" s="6"/>
      <c r="B52" s="6"/>
      <c r="C52" s="9">
        <v>8</v>
      </c>
      <c r="D52" s="28">
        <v>27.5515483870968</v>
      </c>
      <c r="E52" s="12">
        <f t="shared" si="38"/>
        <v>28.6825483870968</v>
      </c>
      <c r="F52" s="9" t="s">
        <v>109</v>
      </c>
      <c r="G52" s="6">
        <v>9</v>
      </c>
      <c r="H52" s="11">
        <f t="shared" si="20"/>
        <v>27.5515483870968</v>
      </c>
      <c r="I52" s="11">
        <f t="shared" si="21"/>
        <v>300.701548387097</v>
      </c>
      <c r="J52" s="11">
        <f t="shared" si="22"/>
        <v>0.456710847020539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1.85492081476231</v>
      </c>
      <c r="P52" s="11">
        <f t="shared" si="25"/>
        <v>0.847162456466123</v>
      </c>
      <c r="Q52" s="15">
        <f t="shared" si="26"/>
        <v>0.110131119340596</v>
      </c>
      <c r="R52" s="11">
        <f t="shared" si="27"/>
        <v>0.1264068</v>
      </c>
      <c r="S52" s="16">
        <f t="shared" si="28"/>
        <v>0.871243630410674</v>
      </c>
      <c r="T52" s="3">
        <v>0.01</v>
      </c>
      <c r="U52" s="17">
        <f t="shared" si="29"/>
        <v>0.00871243630410674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0.0410624363041067</v>
      </c>
      <c r="AR52" s="24">
        <f t="shared" si="35"/>
        <v>97.236</v>
      </c>
      <c r="AS52" s="1">
        <f t="shared" si="36"/>
        <v>0.13</v>
      </c>
      <c r="AT52" s="2">
        <f>$E$3/12</f>
        <v>5.69166666666667</v>
      </c>
      <c r="AU52" s="1">
        <f t="shared" si="37"/>
        <v>19793.8106221859</v>
      </c>
    </row>
    <row r="53" s="1" customFormat="1" spans="1:47">
      <c r="A53" s="6"/>
      <c r="B53" s="6"/>
      <c r="C53" s="9">
        <v>9</v>
      </c>
      <c r="D53" s="28">
        <v>27.5582</v>
      </c>
      <c r="E53" s="12">
        <f t="shared" si="38"/>
        <v>27.5515483870968</v>
      </c>
      <c r="F53" s="9" t="s">
        <v>109</v>
      </c>
      <c r="G53" s="6">
        <v>10</v>
      </c>
      <c r="H53" s="11">
        <f t="shared" si="20"/>
        <v>27.5582</v>
      </c>
      <c r="I53" s="11">
        <f t="shared" si="21"/>
        <v>300.7082</v>
      </c>
      <c r="J53" s="11">
        <f t="shared" si="22"/>
        <v>0.457038081202521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1.98011835829619</v>
      </c>
      <c r="P53" s="11">
        <f t="shared" si="25"/>
        <v>0.904989495029576</v>
      </c>
      <c r="Q53" s="15">
        <f t="shared" si="26"/>
        <v>0.117648634353845</v>
      </c>
      <c r="R53" s="11">
        <f t="shared" si="27"/>
        <v>0.1264068</v>
      </c>
      <c r="S53" s="16">
        <f t="shared" si="28"/>
        <v>0.930714442212324</v>
      </c>
      <c r="T53" s="3">
        <v>0.01</v>
      </c>
      <c r="U53" s="17">
        <f t="shared" si="29"/>
        <v>0.00930714442212324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0.0373571444221232</v>
      </c>
      <c r="AR53" s="24">
        <f t="shared" si="35"/>
        <v>97.236</v>
      </c>
      <c r="AS53" s="1">
        <f t="shared" si="36"/>
        <v>0.13</v>
      </c>
      <c r="AT53" s="2">
        <f>$E$3/12</f>
        <v>5.69166666666667</v>
      </c>
      <c r="AU53" s="1">
        <f t="shared" si="37"/>
        <v>18007.7050616502</v>
      </c>
    </row>
    <row r="54" s="1" customFormat="1" spans="1:47">
      <c r="A54" s="6"/>
      <c r="B54" s="6"/>
      <c r="C54" s="9">
        <v>10</v>
      </c>
      <c r="D54" s="28">
        <v>24.7297741935484</v>
      </c>
      <c r="E54" s="12">
        <f t="shared" si="38"/>
        <v>27.5582</v>
      </c>
      <c r="F54" s="9" t="s">
        <v>109</v>
      </c>
      <c r="G54" s="6">
        <v>11</v>
      </c>
      <c r="H54" s="11">
        <f t="shared" si="20"/>
        <v>24.7297741935484</v>
      </c>
      <c r="I54" s="11">
        <f t="shared" si="21"/>
        <v>297.879774193548</v>
      </c>
      <c r="J54" s="11">
        <f t="shared" si="22"/>
        <v>0.336069128377665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1.02137242010328</v>
      </c>
      <c r="O54" s="11">
        <f t="shared" si="39"/>
        <v>1.02611644316333</v>
      </c>
      <c r="P54" s="11">
        <f t="shared" si="25"/>
        <v>0.34484605866789</v>
      </c>
      <c r="Q54" s="15">
        <f t="shared" si="26"/>
        <v>0.0448299876268257</v>
      </c>
      <c r="R54" s="11">
        <f t="shared" si="27"/>
        <v>0.1264068</v>
      </c>
      <c r="S54" s="16">
        <f t="shared" si="28"/>
        <v>0.354648544436104</v>
      </c>
      <c r="T54" s="3">
        <v>0.01</v>
      </c>
      <c r="U54" s="17">
        <f t="shared" si="29"/>
        <v>0.00354648544436104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0.031596485444361</v>
      </c>
      <c r="AR54" s="24">
        <f t="shared" si="35"/>
        <v>97.236</v>
      </c>
      <c r="AS54" s="1">
        <f t="shared" si="36"/>
        <v>0.13</v>
      </c>
      <c r="AT54" s="2">
        <f>$E$3/12</f>
        <v>5.69166666666667</v>
      </c>
      <c r="AU54" s="1">
        <f t="shared" si="37"/>
        <v>15230.826650921</v>
      </c>
    </row>
    <row r="55" s="1" customFormat="1" spans="1:48">
      <c r="A55" s="6"/>
      <c r="B55" s="6"/>
      <c r="C55" s="9">
        <v>11</v>
      </c>
      <c r="D55" s="28">
        <v>23.1212666666667</v>
      </c>
      <c r="E55" s="12">
        <f t="shared" si="38"/>
        <v>24.7297741935484</v>
      </c>
      <c r="F55" s="9" t="s">
        <v>111</v>
      </c>
      <c r="G55" s="6">
        <v>12</v>
      </c>
      <c r="H55" s="11">
        <f t="shared" si="20"/>
        <v>23.1212666666667</v>
      </c>
      <c r="I55" s="11">
        <f t="shared" si="21"/>
        <v>296.271266666667</v>
      </c>
      <c r="J55" s="11">
        <f t="shared" si="22"/>
        <v>0.281421536913959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1.65363038449544</v>
      </c>
      <c r="P55" s="11">
        <f t="shared" si="25"/>
        <v>0.465367204292328</v>
      </c>
      <c r="Q55" s="15">
        <f t="shared" si="26"/>
        <v>0.0604977365580026</v>
      </c>
      <c r="R55" s="11">
        <f t="shared" si="27"/>
        <v>0.1264068</v>
      </c>
      <c r="S55" s="16">
        <f t="shared" si="28"/>
        <v>0.478595586297593</v>
      </c>
      <c r="T55" s="3">
        <v>0.01</v>
      </c>
      <c r="U55" s="17">
        <f t="shared" si="29"/>
        <v>0.00478595586297593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0.0256359558629759</v>
      </c>
      <c r="AR55" s="24">
        <f t="shared" si="35"/>
        <v>97.236</v>
      </c>
      <c r="AS55" s="1">
        <f t="shared" si="36"/>
        <v>0.13</v>
      </c>
      <c r="AT55" s="2">
        <f>$E$3/12</f>
        <v>5.69166666666667</v>
      </c>
      <c r="AU55" s="1">
        <f t="shared" si="37"/>
        <v>12357.602255074</v>
      </c>
      <c r="AV55" s="1">
        <f>SUM(AU44:AU55)</f>
        <v>196854.750299518</v>
      </c>
    </row>
    <row r="56" s="1" customFormat="1" spans="1:46">
      <c r="A56" s="6"/>
      <c r="B56" s="6"/>
      <c r="C56" s="9">
        <v>12</v>
      </c>
      <c r="D56" s="28">
        <v>18.9105806451613</v>
      </c>
      <c r="E56" s="12">
        <f t="shared" si="38"/>
        <v>23.1212666666667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28">
        <v>20.5489885167742</v>
      </c>
      <c r="E60" s="9"/>
      <c r="F60" s="9"/>
      <c r="G60" s="6">
        <v>1</v>
      </c>
      <c r="H60" s="11">
        <f t="shared" ref="H60:H71" si="40">E61</f>
        <v>20.5489885167742</v>
      </c>
      <c r="I60" s="11">
        <f t="shared" ref="I60:I71" si="41">H60+273.15</f>
        <v>293.698988516774</v>
      </c>
      <c r="J60" s="11">
        <f t="shared" ref="J60:J71" si="42">EXP(($C$18*(I60-$C$16))/($C$19*I60*$C$16))</f>
        <v>0.211034142202773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0.291163805997166</v>
      </c>
      <c r="Q60" s="15">
        <f t="shared" ref="Q60:Q71" si="46">P60*$B$62</f>
        <v>0.0291163805997166</v>
      </c>
      <c r="R60" s="11">
        <f t="shared" ref="R60:R71" si="47">L60*$B$62</f>
        <v>0.13797</v>
      </c>
      <c r="S60" s="16">
        <f t="shared" ref="S60:S71" si="48">Q60/R60</f>
        <v>0.211034142202773</v>
      </c>
      <c r="T60" s="3">
        <v>0.01</v>
      </c>
      <c r="U60" s="17">
        <f t="shared" ref="U60:U71" si="49">S60*T60</f>
        <v>0.00211034142202773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0.0144103414220277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0.466666666666667</v>
      </c>
      <c r="AU60" s="1">
        <f t="shared" ref="AU60:AU71" si="57">AT60*10000*AS60*0.67*AR60*AQ60</f>
        <v>621.642242675114</v>
      </c>
    </row>
    <row r="61" s="1" customFormat="1" spans="1:47">
      <c r="A61" s="6" t="s">
        <v>110</v>
      </c>
      <c r="B61" s="6">
        <v>1</v>
      </c>
      <c r="C61" s="9">
        <v>1</v>
      </c>
      <c r="D61" s="28">
        <v>20.5923870967742</v>
      </c>
      <c r="E61" s="12">
        <f t="shared" ref="E61:E72" si="58">D60</f>
        <v>20.5489885167742</v>
      </c>
      <c r="F61" s="9" t="s">
        <v>109</v>
      </c>
      <c r="G61" s="6">
        <v>2</v>
      </c>
      <c r="H61" s="11">
        <f t="shared" si="40"/>
        <v>20.5923870967742</v>
      </c>
      <c r="I61" s="11">
        <f t="shared" si="41"/>
        <v>293.742387096774</v>
      </c>
      <c r="J61" s="11">
        <f t="shared" si="42"/>
        <v>0.212070331176658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2.46823619400283</v>
      </c>
      <c r="P61" s="11">
        <f t="shared" si="45"/>
        <v>0.523439667084396</v>
      </c>
      <c r="Q61" s="15">
        <f t="shared" si="46"/>
        <v>0.0523439667084396</v>
      </c>
      <c r="R61" s="11">
        <f t="shared" si="47"/>
        <v>0.13797</v>
      </c>
      <c r="S61" s="16">
        <f t="shared" si="48"/>
        <v>0.379386581926793</v>
      </c>
      <c r="T61" s="3">
        <v>0.01</v>
      </c>
      <c r="U61" s="17">
        <f t="shared" si="49"/>
        <v>0.00379386581926793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0.0160938658192679</v>
      </c>
      <c r="AR61" s="24">
        <f t="shared" si="55"/>
        <v>137.97</v>
      </c>
      <c r="AS61" s="1">
        <f t="shared" si="56"/>
        <v>0.1</v>
      </c>
      <c r="AT61" s="2">
        <f>$E$5/12</f>
        <v>0.466666666666667</v>
      </c>
      <c r="AU61" s="1">
        <f t="shared" si="57"/>
        <v>694.267161908388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28">
        <v>21.0863793103448</v>
      </c>
      <c r="E62" s="12">
        <f t="shared" si="58"/>
        <v>20.5923870967742</v>
      </c>
      <c r="F62" s="9" t="s">
        <v>109</v>
      </c>
      <c r="G62" s="6">
        <v>3</v>
      </c>
      <c r="H62" s="11">
        <f t="shared" si="40"/>
        <v>21.0863793103448</v>
      </c>
      <c r="I62" s="11">
        <f t="shared" si="41"/>
        <v>294.236379310345</v>
      </c>
      <c r="J62" s="11">
        <f t="shared" si="42"/>
        <v>0.22420682655405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3.32449652691844</v>
      </c>
      <c r="P62" s="11">
        <f t="shared" si="45"/>
        <v>0.745374816190344</v>
      </c>
      <c r="Q62" s="15">
        <f t="shared" si="46"/>
        <v>0.0745374816190344</v>
      </c>
      <c r="R62" s="11">
        <f t="shared" si="47"/>
        <v>0.13797</v>
      </c>
      <c r="S62" s="16">
        <f t="shared" si="48"/>
        <v>0.540244122773316</v>
      </c>
      <c r="T62" s="3">
        <v>0.01</v>
      </c>
      <c r="U62" s="17">
        <f t="shared" si="49"/>
        <v>0.00540244122773316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0.0234524412277332</v>
      </c>
      <c r="AR62" s="24">
        <f t="shared" si="55"/>
        <v>137.97</v>
      </c>
      <c r="AS62" s="1">
        <f t="shared" si="56"/>
        <v>0.1</v>
      </c>
      <c r="AT62" s="2">
        <f>$E$5/12</f>
        <v>0.466666666666667</v>
      </c>
      <c r="AU62" s="1">
        <f t="shared" si="57"/>
        <v>1011.70595019551</v>
      </c>
    </row>
    <row r="63" s="1" customFormat="1" spans="1:47">
      <c r="A63" s="6"/>
      <c r="B63" s="6"/>
      <c r="C63" s="9">
        <v>3</v>
      </c>
      <c r="D63" s="28">
        <v>24.4259032258065</v>
      </c>
      <c r="E63" s="12">
        <f t="shared" si="58"/>
        <v>21.0863793103448</v>
      </c>
      <c r="F63" s="9" t="s">
        <v>109</v>
      </c>
      <c r="G63" s="6">
        <v>4</v>
      </c>
      <c r="H63" s="11">
        <f t="shared" si="40"/>
        <v>24.4259032258065</v>
      </c>
      <c r="I63" s="11">
        <f t="shared" si="41"/>
        <v>297.575903225806</v>
      </c>
      <c r="J63" s="11">
        <f t="shared" si="42"/>
        <v>0.325036806142892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3.95882171072809</v>
      </c>
      <c r="P63" s="11">
        <f t="shared" si="45"/>
        <v>1.2867627649442</v>
      </c>
      <c r="Q63" s="15">
        <f t="shared" si="46"/>
        <v>0.12867627649442</v>
      </c>
      <c r="R63" s="11">
        <f t="shared" si="47"/>
        <v>0.13797</v>
      </c>
      <c r="S63" s="16">
        <f t="shared" si="48"/>
        <v>0.932639533916212</v>
      </c>
      <c r="T63" s="3">
        <v>0.01</v>
      </c>
      <c r="U63" s="17">
        <f t="shared" si="49"/>
        <v>0.00932639533916212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0.0273763953391621</v>
      </c>
      <c r="AR63" s="24">
        <f t="shared" si="55"/>
        <v>137.97</v>
      </c>
      <c r="AS63" s="1">
        <f t="shared" si="56"/>
        <v>0.1</v>
      </c>
      <c r="AT63" s="2">
        <f>$E$5/12</f>
        <v>0.466666666666667</v>
      </c>
      <c r="AU63" s="1">
        <f t="shared" si="57"/>
        <v>1180.97991550589</v>
      </c>
    </row>
    <row r="64" s="1" customFormat="1" spans="1:47">
      <c r="A64" s="6"/>
      <c r="B64" s="6"/>
      <c r="C64" s="9">
        <v>4</v>
      </c>
      <c r="D64" s="28">
        <v>24.1058666666667</v>
      </c>
      <c r="E64" s="12">
        <f t="shared" si="58"/>
        <v>24.4259032258065</v>
      </c>
      <c r="F64" s="9" t="s">
        <v>109</v>
      </c>
      <c r="G64" s="6">
        <v>5</v>
      </c>
      <c r="H64" s="11">
        <f t="shared" si="40"/>
        <v>24.1058666666667</v>
      </c>
      <c r="I64" s="11">
        <f t="shared" si="41"/>
        <v>297.255866666667</v>
      </c>
      <c r="J64" s="11">
        <f t="shared" si="42"/>
        <v>0.313785770205878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2.5384559984947</v>
      </c>
      <c r="O64" s="11">
        <f t="shared" si="59"/>
        <v>1.51330294728919</v>
      </c>
      <c r="P64" s="11">
        <f t="shared" si="45"/>
        <v>0.474852930869966</v>
      </c>
      <c r="Q64" s="15">
        <f t="shared" si="46"/>
        <v>0.0474852930869966</v>
      </c>
      <c r="R64" s="11">
        <f t="shared" si="47"/>
        <v>0.13797</v>
      </c>
      <c r="S64" s="16">
        <f t="shared" si="48"/>
        <v>0.34417114653183</v>
      </c>
      <c r="T64" s="3">
        <v>0.01</v>
      </c>
      <c r="U64" s="17">
        <f t="shared" si="49"/>
        <v>0.0034417114653183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0.0266417114653183</v>
      </c>
      <c r="AR64" s="24">
        <f t="shared" si="55"/>
        <v>137.97</v>
      </c>
      <c r="AS64" s="1">
        <f t="shared" si="56"/>
        <v>0.1</v>
      </c>
      <c r="AT64" s="2">
        <f>$E$5/12</f>
        <v>0.466666666666667</v>
      </c>
      <c r="AU64" s="1">
        <f t="shared" si="57"/>
        <v>1149.28666705201</v>
      </c>
    </row>
    <row r="65" s="1" customFormat="1" spans="1:47">
      <c r="A65" s="6"/>
      <c r="B65" s="6"/>
      <c r="C65" s="9">
        <v>5</v>
      </c>
      <c r="D65" s="28">
        <v>28.6537741935484</v>
      </c>
      <c r="E65" s="12">
        <f t="shared" si="58"/>
        <v>24.1058666666667</v>
      </c>
      <c r="F65" s="9" t="s">
        <v>111</v>
      </c>
      <c r="G65" s="6">
        <v>6</v>
      </c>
      <c r="H65" s="11">
        <f t="shared" si="40"/>
        <v>28.6537741935484</v>
      </c>
      <c r="I65" s="11">
        <f t="shared" si="41"/>
        <v>301.803774193548</v>
      </c>
      <c r="J65" s="11">
        <f t="shared" si="42"/>
        <v>0.514043164544698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2.41815001641923</v>
      </c>
      <c r="P65" s="11">
        <f t="shared" si="45"/>
        <v>1.24303348678395</v>
      </c>
      <c r="Q65" s="15">
        <f t="shared" si="46"/>
        <v>0.124303348678395</v>
      </c>
      <c r="R65" s="11">
        <f t="shared" si="47"/>
        <v>0.13797</v>
      </c>
      <c r="S65" s="16">
        <f t="shared" si="48"/>
        <v>0.900944761023377</v>
      </c>
      <c r="T65" s="3">
        <v>0.01</v>
      </c>
      <c r="U65" s="17">
        <f t="shared" si="49"/>
        <v>0.00900944761023377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0.0322094476102338</v>
      </c>
      <c r="AR65" s="24">
        <f t="shared" si="55"/>
        <v>137.97</v>
      </c>
      <c r="AS65" s="1">
        <f t="shared" si="56"/>
        <v>0.1</v>
      </c>
      <c r="AT65" s="2">
        <f>$E$5/12</f>
        <v>0.466666666666667</v>
      </c>
      <c r="AU65" s="1">
        <f t="shared" si="57"/>
        <v>1389.47112086778</v>
      </c>
    </row>
    <row r="66" s="1" customFormat="1" spans="1:47">
      <c r="A66" s="6"/>
      <c r="B66" s="6"/>
      <c r="C66" s="9">
        <v>6</v>
      </c>
      <c r="D66" s="28">
        <v>28.9060333333333</v>
      </c>
      <c r="E66" s="12">
        <f t="shared" si="58"/>
        <v>28.6537741935484</v>
      </c>
      <c r="F66" s="9" t="s">
        <v>109</v>
      </c>
      <c r="G66" s="6">
        <v>7</v>
      </c>
      <c r="H66" s="11">
        <f t="shared" si="40"/>
        <v>28.9060333333333</v>
      </c>
      <c r="I66" s="11">
        <f t="shared" si="41"/>
        <v>302.056033333333</v>
      </c>
      <c r="J66" s="11">
        <f t="shared" si="42"/>
        <v>0.528081443811746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2.55481652963528</v>
      </c>
      <c r="P66" s="11">
        <f t="shared" si="45"/>
        <v>1.34915120164391</v>
      </c>
      <c r="Q66" s="15">
        <f t="shared" si="46"/>
        <v>0.134915120164391</v>
      </c>
      <c r="R66" s="11">
        <f t="shared" si="47"/>
        <v>0.13797</v>
      </c>
      <c r="S66" s="16">
        <f t="shared" si="48"/>
        <v>0.977858376200559</v>
      </c>
      <c r="T66" s="3">
        <v>0.01</v>
      </c>
      <c r="U66" s="17">
        <f t="shared" si="49"/>
        <v>0.00977858376200559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0.0329785837620056</v>
      </c>
      <c r="AR66" s="24">
        <f t="shared" si="55"/>
        <v>137.97</v>
      </c>
      <c r="AS66" s="1">
        <f t="shared" si="56"/>
        <v>0.1</v>
      </c>
      <c r="AT66" s="2">
        <f>$E$5/12</f>
        <v>0.466666666666667</v>
      </c>
      <c r="AU66" s="1">
        <f t="shared" si="57"/>
        <v>1422.65059304733</v>
      </c>
    </row>
    <row r="67" s="1" customFormat="1" spans="1:47">
      <c r="A67" s="6"/>
      <c r="B67" s="6"/>
      <c r="C67" s="9">
        <v>7</v>
      </c>
      <c r="D67" s="28">
        <v>28.6825483870968</v>
      </c>
      <c r="E67" s="12">
        <f t="shared" si="58"/>
        <v>28.9060333333333</v>
      </c>
      <c r="F67" s="9" t="s">
        <v>109</v>
      </c>
      <c r="G67" s="6">
        <v>8</v>
      </c>
      <c r="H67" s="11">
        <f t="shared" si="40"/>
        <v>28.6825483870968</v>
      </c>
      <c r="I67" s="11">
        <f t="shared" si="41"/>
        <v>301.832548387097</v>
      </c>
      <c r="J67" s="11">
        <f t="shared" si="42"/>
        <v>0.515626583367361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2.58536532799136</v>
      </c>
      <c r="P67" s="11">
        <f t="shared" si="45"/>
        <v>1.33308309082862</v>
      </c>
      <c r="Q67" s="15">
        <f t="shared" si="46"/>
        <v>0.133308309082862</v>
      </c>
      <c r="R67" s="11">
        <f t="shared" si="47"/>
        <v>0.13797</v>
      </c>
      <c r="S67" s="16">
        <f t="shared" si="48"/>
        <v>0.966212285879992</v>
      </c>
      <c r="T67" s="3">
        <v>0.01</v>
      </c>
      <c r="U67" s="17">
        <f t="shared" si="49"/>
        <v>0.00966212285879992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0.0328621228587999</v>
      </c>
      <c r="AR67" s="24">
        <f t="shared" si="55"/>
        <v>137.97</v>
      </c>
      <c r="AS67" s="1">
        <f t="shared" si="56"/>
        <v>0.1</v>
      </c>
      <c r="AT67" s="2">
        <f>$E$5/12</f>
        <v>0.466666666666667</v>
      </c>
      <c r="AU67" s="1">
        <f t="shared" si="57"/>
        <v>1417.62663039908</v>
      </c>
    </row>
    <row r="68" s="1" customFormat="1" spans="1:47">
      <c r="A68" s="6"/>
      <c r="B68" s="6"/>
      <c r="C68" s="9">
        <v>8</v>
      </c>
      <c r="D68" s="28">
        <v>27.5515483870968</v>
      </c>
      <c r="E68" s="12">
        <f t="shared" si="58"/>
        <v>28.6825483870968</v>
      </c>
      <c r="F68" s="9" t="s">
        <v>109</v>
      </c>
      <c r="G68" s="6">
        <v>9</v>
      </c>
      <c r="H68" s="11">
        <f t="shared" si="40"/>
        <v>27.5515483870968</v>
      </c>
      <c r="I68" s="11">
        <f t="shared" si="41"/>
        <v>300.701548387097</v>
      </c>
      <c r="J68" s="11">
        <f t="shared" si="42"/>
        <v>0.456710847020539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2.63198223716274</v>
      </c>
      <c r="P68" s="11">
        <f t="shared" si="45"/>
        <v>1.20205483687761</v>
      </c>
      <c r="Q68" s="15">
        <f t="shared" si="46"/>
        <v>0.120205483687761</v>
      </c>
      <c r="R68" s="11">
        <f t="shared" si="47"/>
        <v>0.13797</v>
      </c>
      <c r="S68" s="16">
        <f t="shared" si="48"/>
        <v>0.871243630410674</v>
      </c>
      <c r="T68" s="3">
        <v>0.01</v>
      </c>
      <c r="U68" s="17">
        <f t="shared" si="49"/>
        <v>0.00871243630410674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0.0319124363041067</v>
      </c>
      <c r="AR68" s="24">
        <f t="shared" si="55"/>
        <v>137.97</v>
      </c>
      <c r="AS68" s="1">
        <f t="shared" si="56"/>
        <v>0.1</v>
      </c>
      <c r="AT68" s="2">
        <f>$E$5/12</f>
        <v>0.466666666666667</v>
      </c>
      <c r="AU68" s="1">
        <f t="shared" si="57"/>
        <v>1376.65846299707</v>
      </c>
    </row>
    <row r="69" s="1" customFormat="1" spans="1:47">
      <c r="A69" s="6"/>
      <c r="B69" s="6"/>
      <c r="C69" s="9">
        <v>9</v>
      </c>
      <c r="D69" s="28">
        <v>27.5582</v>
      </c>
      <c r="E69" s="12">
        <f t="shared" si="58"/>
        <v>27.5515483870968</v>
      </c>
      <c r="F69" s="9" t="s">
        <v>109</v>
      </c>
      <c r="G69" s="6">
        <v>10</v>
      </c>
      <c r="H69" s="11">
        <f t="shared" si="40"/>
        <v>27.5582</v>
      </c>
      <c r="I69" s="11">
        <f t="shared" si="41"/>
        <v>300.7082</v>
      </c>
      <c r="J69" s="11">
        <f t="shared" si="42"/>
        <v>0.457038081202521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2.80962740028513</v>
      </c>
      <c r="P69" s="11">
        <f t="shared" si="45"/>
        <v>1.28410671592034</v>
      </c>
      <c r="Q69" s="15">
        <f t="shared" si="46"/>
        <v>0.128410671592034</v>
      </c>
      <c r="R69" s="11">
        <f t="shared" si="47"/>
        <v>0.13797</v>
      </c>
      <c r="S69" s="16">
        <f t="shared" si="48"/>
        <v>0.930714442212325</v>
      </c>
      <c r="T69" s="3">
        <v>0.01</v>
      </c>
      <c r="U69" s="17">
        <f t="shared" si="49"/>
        <v>0.00930714442212325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0.0273571444221232</v>
      </c>
      <c r="AR69" s="24">
        <f t="shared" si="55"/>
        <v>137.97</v>
      </c>
      <c r="AS69" s="1">
        <f t="shared" si="56"/>
        <v>0.1</v>
      </c>
      <c r="AT69" s="2">
        <f>$E$5/12</f>
        <v>0.466666666666667</v>
      </c>
      <c r="AU69" s="1">
        <f t="shared" si="57"/>
        <v>1180.14945751109</v>
      </c>
    </row>
    <row r="70" s="1" customFormat="1" spans="1:47">
      <c r="A70" s="6"/>
      <c r="B70" s="6"/>
      <c r="C70" s="9">
        <v>10</v>
      </c>
      <c r="D70" s="28">
        <v>24.7297741935484</v>
      </c>
      <c r="E70" s="12">
        <f t="shared" si="58"/>
        <v>27.5582</v>
      </c>
      <c r="F70" s="9" t="s">
        <v>109</v>
      </c>
      <c r="G70" s="6">
        <v>11</v>
      </c>
      <c r="H70" s="11">
        <f t="shared" si="40"/>
        <v>24.7297741935484</v>
      </c>
      <c r="I70" s="11">
        <f t="shared" si="41"/>
        <v>297.879774193548</v>
      </c>
      <c r="J70" s="11">
        <f t="shared" si="42"/>
        <v>0.336069128377665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1.44924465014655</v>
      </c>
      <c r="O70" s="11">
        <f t="shared" si="59"/>
        <v>1.45597603421824</v>
      </c>
      <c r="P70" s="11">
        <f t="shared" si="45"/>
        <v>0.489308596758493</v>
      </c>
      <c r="Q70" s="15">
        <f t="shared" si="46"/>
        <v>0.0489308596758493</v>
      </c>
      <c r="R70" s="11">
        <f t="shared" si="47"/>
        <v>0.13797</v>
      </c>
      <c r="S70" s="16">
        <f t="shared" si="48"/>
        <v>0.354648544436104</v>
      </c>
      <c r="T70" s="3">
        <v>0.01</v>
      </c>
      <c r="U70" s="17">
        <f t="shared" si="49"/>
        <v>0.00354648544436104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0.021596485444361</v>
      </c>
      <c r="AR70" s="24">
        <f t="shared" si="55"/>
        <v>137.97</v>
      </c>
      <c r="AS70" s="1">
        <f t="shared" si="56"/>
        <v>0.1</v>
      </c>
      <c r="AT70" s="2">
        <f>$E$5/12</f>
        <v>0.466666666666667</v>
      </c>
      <c r="AU70" s="1">
        <f t="shared" si="57"/>
        <v>931.642578919822</v>
      </c>
    </row>
    <row r="71" s="1" customFormat="1" spans="1:48">
      <c r="A71" s="6"/>
      <c r="B71" s="6"/>
      <c r="C71" s="9">
        <v>11</v>
      </c>
      <c r="D71" s="28">
        <v>23.1212666666667</v>
      </c>
      <c r="E71" s="12">
        <f t="shared" si="58"/>
        <v>24.7297741935484</v>
      </c>
      <c r="F71" s="9" t="s">
        <v>111</v>
      </c>
      <c r="G71" s="6">
        <v>12</v>
      </c>
      <c r="H71" s="11">
        <f t="shared" si="40"/>
        <v>23.1212666666667</v>
      </c>
      <c r="I71" s="11">
        <f t="shared" si="41"/>
        <v>296.271266666667</v>
      </c>
      <c r="J71" s="11">
        <f t="shared" si="42"/>
        <v>0.281421536913959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2.34636743745975</v>
      </c>
      <c r="P71" s="11">
        <f t="shared" si="45"/>
        <v>0.660318330414789</v>
      </c>
      <c r="Q71" s="15">
        <f t="shared" si="46"/>
        <v>0.0660318330414789</v>
      </c>
      <c r="R71" s="11">
        <f t="shared" si="47"/>
        <v>0.13797</v>
      </c>
      <c r="S71" s="16">
        <f t="shared" si="48"/>
        <v>0.478595586297593</v>
      </c>
      <c r="T71" s="3">
        <v>0.01</v>
      </c>
      <c r="U71" s="17">
        <f t="shared" si="49"/>
        <v>0.00478595586297593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0.0170859558629759</v>
      </c>
      <c r="AR71" s="24">
        <f t="shared" si="55"/>
        <v>137.97</v>
      </c>
      <c r="AS71" s="1">
        <f t="shared" si="56"/>
        <v>0.1</v>
      </c>
      <c r="AT71" s="2">
        <f>$E$5/12</f>
        <v>0.466666666666667</v>
      </c>
      <c r="AU71" s="1">
        <f t="shared" si="57"/>
        <v>737.064557309691</v>
      </c>
      <c r="AV71" s="1">
        <f>SUM(AU60:AU71)</f>
        <v>13113.1453383888</v>
      </c>
    </row>
    <row r="72" s="1" customFormat="1" spans="1:46">
      <c r="A72" s="6"/>
      <c r="B72" s="6"/>
      <c r="C72" s="9">
        <v>12</v>
      </c>
      <c r="D72" s="28">
        <v>18.9105806451613</v>
      </c>
      <c r="E72" s="12">
        <f t="shared" si="58"/>
        <v>23.1212666666667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28">
        <v>20.5489885167742</v>
      </c>
      <c r="E76" s="9"/>
      <c r="F76" s="9"/>
      <c r="G76" s="6">
        <v>1</v>
      </c>
      <c r="H76" s="11">
        <f t="shared" ref="H76:H87" si="60">E77</f>
        <v>20.5489885167742</v>
      </c>
      <c r="I76" s="11">
        <f t="shared" ref="I76:I87" si="61">H76+273.15</f>
        <v>293.698988516774</v>
      </c>
      <c r="J76" s="11">
        <f t="shared" ref="J76:J87" si="62">EXP(($C$18*(I76-$C$16))/($C$19*I76*$C$16))</f>
        <v>0.211034142202773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0.0165159716232519</v>
      </c>
      <c r="Q76" s="15">
        <f t="shared" ref="Q76:Q87" si="66">P76*$B$78</f>
        <v>0.00214707631102275</v>
      </c>
      <c r="R76" s="11">
        <f t="shared" ref="R76:R87" si="67">L76*$B$78</f>
        <v>0.0101740708333333</v>
      </c>
      <c r="S76" s="16">
        <f t="shared" ref="S76:S87" si="68">Q76/R76</f>
        <v>0.211034142202774</v>
      </c>
      <c r="T76" s="3">
        <v>0.01</v>
      </c>
      <c r="U76" s="17">
        <f t="shared" ref="U76:U87" si="69">S76*T76</f>
        <v>0.00211034142202774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0.0137103414220277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9.34582898005191</v>
      </c>
    </row>
    <row r="77" s="1" customFormat="1" spans="1:47">
      <c r="A77" s="6" t="s">
        <v>110</v>
      </c>
      <c r="B77" s="6">
        <v>1</v>
      </c>
      <c r="C77" s="9">
        <v>1</v>
      </c>
      <c r="D77" s="28">
        <v>20.5923870967742</v>
      </c>
      <c r="E77" s="12">
        <f t="shared" ref="E77:E88" si="78">D76</f>
        <v>20.5489885167742</v>
      </c>
      <c r="F77" s="9" t="s">
        <v>109</v>
      </c>
      <c r="G77" s="6">
        <v>2</v>
      </c>
      <c r="H77" s="11">
        <f t="shared" si="60"/>
        <v>20.5923870967742</v>
      </c>
      <c r="I77" s="11">
        <f t="shared" si="61"/>
        <v>293.742387096774</v>
      </c>
      <c r="J77" s="11">
        <f t="shared" si="62"/>
        <v>0.212070331176658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0.140008195043415</v>
      </c>
      <c r="P77" s="11">
        <f t="shared" si="65"/>
        <v>0.0296915842903031</v>
      </c>
      <c r="Q77" s="15">
        <f t="shared" si="66"/>
        <v>0.00385990595773941</v>
      </c>
      <c r="R77" s="11">
        <f t="shared" si="67"/>
        <v>0.0101740708333333</v>
      </c>
      <c r="S77" s="16">
        <f t="shared" si="68"/>
        <v>0.379386581926794</v>
      </c>
      <c r="T77" s="3">
        <v>0.01</v>
      </c>
      <c r="U77" s="17">
        <f t="shared" si="69"/>
        <v>0.00379386581926794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0.0153938658192679</v>
      </c>
      <c r="AR77" s="24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10.4934248433521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28">
        <v>21.0863793103448</v>
      </c>
      <c r="E78" s="12">
        <f t="shared" si="78"/>
        <v>20.5923870967742</v>
      </c>
      <c r="F78" s="9" t="s">
        <v>109</v>
      </c>
      <c r="G78" s="6">
        <v>3</v>
      </c>
      <c r="H78" s="11">
        <f t="shared" si="60"/>
        <v>21.0863793103448</v>
      </c>
      <c r="I78" s="11">
        <f t="shared" si="61"/>
        <v>294.236379310345</v>
      </c>
      <c r="J78" s="11">
        <f t="shared" si="62"/>
        <v>0.22420682655405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0.188578694086445</v>
      </c>
      <c r="P78" s="11">
        <f t="shared" si="65"/>
        <v>0.0422806305568288</v>
      </c>
      <c r="Q78" s="15">
        <f t="shared" si="66"/>
        <v>0.00549648197238774</v>
      </c>
      <c r="R78" s="11">
        <f t="shared" si="67"/>
        <v>0.0101740708333333</v>
      </c>
      <c r="S78" s="16">
        <f t="shared" si="68"/>
        <v>0.540244122773317</v>
      </c>
      <c r="T78" s="3">
        <v>0.01</v>
      </c>
      <c r="U78" s="17">
        <f t="shared" si="69"/>
        <v>0.00540244122773317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0.0245024412277332</v>
      </c>
      <c r="AR78" s="24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16.7024013669165</v>
      </c>
    </row>
    <row r="79" s="1" customFormat="1" spans="1:47">
      <c r="A79" s="6"/>
      <c r="B79" s="6"/>
      <c r="C79" s="9">
        <v>3</v>
      </c>
      <c r="D79" s="28">
        <v>24.4259032258065</v>
      </c>
      <c r="E79" s="12">
        <f t="shared" si="78"/>
        <v>21.0863793103448</v>
      </c>
      <c r="F79" s="9" t="s">
        <v>109</v>
      </c>
      <c r="G79" s="6">
        <v>4</v>
      </c>
      <c r="H79" s="11">
        <f t="shared" si="60"/>
        <v>24.4259032258065</v>
      </c>
      <c r="I79" s="11">
        <f t="shared" si="61"/>
        <v>297.575903225806</v>
      </c>
      <c r="J79" s="11">
        <f t="shared" si="62"/>
        <v>0.325036806142892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0.224560146862949</v>
      </c>
      <c r="P79" s="11">
        <f t="shared" si="65"/>
        <v>0.0729903129233117</v>
      </c>
      <c r="Q79" s="15">
        <f t="shared" si="66"/>
        <v>0.00948874068003053</v>
      </c>
      <c r="R79" s="11">
        <f t="shared" si="67"/>
        <v>0.0101740708333333</v>
      </c>
      <c r="S79" s="16">
        <f t="shared" si="68"/>
        <v>0.932639533916215</v>
      </c>
      <c r="T79" s="3">
        <v>0.01</v>
      </c>
      <c r="U79" s="17">
        <f t="shared" si="69"/>
        <v>0.00932639533916215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0.0284263953391621</v>
      </c>
      <c r="AR79" s="24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19.3772147010371</v>
      </c>
    </row>
    <row r="80" s="1" customFormat="1" spans="1:47">
      <c r="A80" s="6"/>
      <c r="B80" s="6"/>
      <c r="C80" s="9">
        <v>4</v>
      </c>
      <c r="D80" s="28">
        <v>24.1058666666667</v>
      </c>
      <c r="E80" s="12">
        <f t="shared" si="78"/>
        <v>24.4259032258065</v>
      </c>
      <c r="F80" s="9" t="s">
        <v>109</v>
      </c>
      <c r="G80" s="6">
        <v>5</v>
      </c>
      <c r="H80" s="11">
        <f t="shared" si="60"/>
        <v>24.1058666666667</v>
      </c>
      <c r="I80" s="11">
        <f t="shared" si="61"/>
        <v>297.255866666667</v>
      </c>
      <c r="J80" s="11">
        <f t="shared" si="62"/>
        <v>0.313785770205878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0.143991342242656</v>
      </c>
      <c r="O80" s="11">
        <f t="shared" si="79"/>
        <v>0.0858405750303152</v>
      </c>
      <c r="P80" s="11">
        <f t="shared" si="65"/>
        <v>0.0269355509508029</v>
      </c>
      <c r="Q80" s="15">
        <f t="shared" si="66"/>
        <v>0.00350162162360438</v>
      </c>
      <c r="R80" s="11">
        <f t="shared" si="67"/>
        <v>0.0101740708333333</v>
      </c>
      <c r="S80" s="16">
        <f t="shared" si="68"/>
        <v>0.344171146531831</v>
      </c>
      <c r="T80" s="3">
        <v>0.01</v>
      </c>
      <c r="U80" s="17">
        <f t="shared" si="69"/>
        <v>0.00344171146531831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0.0283417114653183</v>
      </c>
      <c r="AR80" s="24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19.3194888590649</v>
      </c>
    </row>
    <row r="81" s="1" customFormat="1" spans="1:47">
      <c r="A81" s="6"/>
      <c r="B81" s="6"/>
      <c r="C81" s="9">
        <v>5</v>
      </c>
      <c r="D81" s="28">
        <v>28.6537741935484</v>
      </c>
      <c r="E81" s="12">
        <f t="shared" si="78"/>
        <v>24.1058666666667</v>
      </c>
      <c r="F81" s="9" t="s">
        <v>111</v>
      </c>
      <c r="G81" s="6">
        <v>6</v>
      </c>
      <c r="H81" s="11">
        <f t="shared" si="60"/>
        <v>28.6537741935484</v>
      </c>
      <c r="I81" s="11">
        <f t="shared" si="61"/>
        <v>301.803774193548</v>
      </c>
      <c r="J81" s="11">
        <f t="shared" si="62"/>
        <v>0.514043164544698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0.137167107412846</v>
      </c>
      <c r="P81" s="11">
        <f t="shared" si="65"/>
        <v>0.0705098139659416</v>
      </c>
      <c r="Q81" s="15">
        <f t="shared" si="66"/>
        <v>0.00916627581557241</v>
      </c>
      <c r="R81" s="11">
        <f t="shared" si="67"/>
        <v>0.0101740708333333</v>
      </c>
      <c r="S81" s="16">
        <f t="shared" si="68"/>
        <v>0.90094476102338</v>
      </c>
      <c r="T81" s="3">
        <v>0.01</v>
      </c>
      <c r="U81" s="17">
        <f t="shared" si="69"/>
        <v>0.0090094476102338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0.0339094476102338</v>
      </c>
      <c r="AR81" s="24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23.1148071676835</v>
      </c>
    </row>
    <row r="82" s="1" customFormat="1" spans="1:47">
      <c r="A82" s="6"/>
      <c r="B82" s="6"/>
      <c r="C82" s="9">
        <v>6</v>
      </c>
      <c r="D82" s="28">
        <v>28.9060333333333</v>
      </c>
      <c r="E82" s="12">
        <f t="shared" si="78"/>
        <v>28.6537741935484</v>
      </c>
      <c r="F82" s="9" t="s">
        <v>109</v>
      </c>
      <c r="G82" s="6">
        <v>7</v>
      </c>
      <c r="H82" s="11">
        <f t="shared" si="60"/>
        <v>28.9060333333333</v>
      </c>
      <c r="I82" s="11">
        <f t="shared" si="61"/>
        <v>302.056033333333</v>
      </c>
      <c r="J82" s="11">
        <f t="shared" si="62"/>
        <v>0.528081443811746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0.144919376780237</v>
      </c>
      <c r="P82" s="11">
        <f t="shared" si="65"/>
        <v>0.0765292337264062</v>
      </c>
      <c r="Q82" s="15">
        <f t="shared" si="66"/>
        <v>0.0099488003844328</v>
      </c>
      <c r="R82" s="11">
        <f t="shared" si="67"/>
        <v>0.0101740708333333</v>
      </c>
      <c r="S82" s="16">
        <f t="shared" si="68"/>
        <v>0.977858376200562</v>
      </c>
      <c r="T82" s="3">
        <v>0.01</v>
      </c>
      <c r="U82" s="17">
        <f t="shared" si="69"/>
        <v>0.00977858376200562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0.0346785837620056</v>
      </c>
      <c r="AR82" s="24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23.63909862882</v>
      </c>
    </row>
    <row r="83" s="1" customFormat="1" spans="1:47">
      <c r="A83" s="6"/>
      <c r="B83" s="6"/>
      <c r="C83" s="9">
        <v>7</v>
      </c>
      <c r="D83" s="28">
        <v>28.6825483870968</v>
      </c>
      <c r="E83" s="12">
        <f t="shared" si="78"/>
        <v>28.9060333333333</v>
      </c>
      <c r="F83" s="9" t="s">
        <v>109</v>
      </c>
      <c r="G83" s="6">
        <v>8</v>
      </c>
      <c r="H83" s="11">
        <f t="shared" si="60"/>
        <v>28.6825483870968</v>
      </c>
      <c r="I83" s="11">
        <f t="shared" si="61"/>
        <v>301.832548387097</v>
      </c>
      <c r="J83" s="11">
        <f t="shared" si="62"/>
        <v>0.515626583367361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0.146652226387164</v>
      </c>
      <c r="P83" s="11">
        <f t="shared" si="65"/>
        <v>0.0756177864352303</v>
      </c>
      <c r="Q83" s="15">
        <f t="shared" si="66"/>
        <v>0.00983031223657995</v>
      </c>
      <c r="R83" s="11">
        <f t="shared" si="67"/>
        <v>0.0101740708333333</v>
      </c>
      <c r="S83" s="16">
        <f t="shared" si="68"/>
        <v>0.966212285879994</v>
      </c>
      <c r="T83" s="3">
        <v>0.01</v>
      </c>
      <c r="U83" s="17">
        <f t="shared" si="69"/>
        <v>0.00966212285879994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0.0345621228587999</v>
      </c>
      <c r="AR83" s="24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23.5597115697586</v>
      </c>
    </row>
    <row r="84" s="1" customFormat="1" spans="1:47">
      <c r="A84" s="6"/>
      <c r="B84" s="6"/>
      <c r="C84" s="9">
        <v>8</v>
      </c>
      <c r="D84" s="28">
        <v>27.5515483870968</v>
      </c>
      <c r="E84" s="12">
        <f t="shared" si="78"/>
        <v>28.6825483870968</v>
      </c>
      <c r="F84" s="9" t="s">
        <v>109</v>
      </c>
      <c r="G84" s="6">
        <v>9</v>
      </c>
      <c r="H84" s="11">
        <f t="shared" si="60"/>
        <v>27.5515483870968</v>
      </c>
      <c r="I84" s="11">
        <f t="shared" si="61"/>
        <v>300.701548387097</v>
      </c>
      <c r="J84" s="11">
        <f t="shared" si="62"/>
        <v>0.456710847020539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0.149296523285267</v>
      </c>
      <c r="P84" s="11">
        <f t="shared" si="65"/>
        <v>0.068185341606836</v>
      </c>
      <c r="Q84" s="15">
        <f t="shared" si="66"/>
        <v>0.00886409440888868</v>
      </c>
      <c r="R84" s="11">
        <f t="shared" si="67"/>
        <v>0.0101740708333333</v>
      </c>
      <c r="S84" s="16">
        <f t="shared" si="68"/>
        <v>0.871243630410677</v>
      </c>
      <c r="T84" s="3">
        <v>0.01</v>
      </c>
      <c r="U84" s="17">
        <f t="shared" si="69"/>
        <v>0.00871243630410677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0.0336124363041068</v>
      </c>
      <c r="AR84" s="24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22.9123456252054</v>
      </c>
    </row>
    <row r="85" s="1" customFormat="1" spans="1:47">
      <c r="A85" s="6"/>
      <c r="B85" s="6"/>
      <c r="C85" s="9">
        <v>9</v>
      </c>
      <c r="D85" s="28">
        <v>27.5582</v>
      </c>
      <c r="E85" s="12">
        <f t="shared" si="78"/>
        <v>27.5515483870968</v>
      </c>
      <c r="F85" s="9" t="s">
        <v>109</v>
      </c>
      <c r="G85" s="6">
        <v>10</v>
      </c>
      <c r="H85" s="11">
        <f t="shared" si="60"/>
        <v>27.5582</v>
      </c>
      <c r="I85" s="11">
        <f t="shared" si="61"/>
        <v>300.7082</v>
      </c>
      <c r="J85" s="11">
        <f t="shared" si="62"/>
        <v>0.457038081202521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0.159373265011765</v>
      </c>
      <c r="P85" s="11">
        <f t="shared" si="65"/>
        <v>0.0728396512359578</v>
      </c>
      <c r="Q85" s="15">
        <f t="shared" si="66"/>
        <v>0.00946915466067451</v>
      </c>
      <c r="R85" s="11">
        <f t="shared" si="67"/>
        <v>0.0101740708333333</v>
      </c>
      <c r="S85" s="16">
        <f t="shared" si="68"/>
        <v>0.930714442212327</v>
      </c>
      <c r="T85" s="3">
        <v>0.01</v>
      </c>
      <c r="U85" s="17">
        <f t="shared" si="69"/>
        <v>0.00930714442212327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0.0284071444221233</v>
      </c>
      <c r="AR85" s="24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19.3640920680686</v>
      </c>
    </row>
    <row r="86" s="1" customFormat="1" spans="1:47">
      <c r="A86" s="6"/>
      <c r="B86" s="6"/>
      <c r="C86" s="9">
        <v>10</v>
      </c>
      <c r="D86" s="28">
        <v>24.7297741935484</v>
      </c>
      <c r="E86" s="12">
        <f t="shared" si="78"/>
        <v>27.5582</v>
      </c>
      <c r="F86" s="9" t="s">
        <v>109</v>
      </c>
      <c r="G86" s="6">
        <v>11</v>
      </c>
      <c r="H86" s="11">
        <f t="shared" si="60"/>
        <v>24.7297741935484</v>
      </c>
      <c r="I86" s="11">
        <f t="shared" si="61"/>
        <v>297.879774193548</v>
      </c>
      <c r="J86" s="11">
        <f t="shared" si="62"/>
        <v>0.336069128377665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0.0822069330870165</v>
      </c>
      <c r="O86" s="11">
        <f t="shared" si="79"/>
        <v>0.0825887640221236</v>
      </c>
      <c r="P86" s="11">
        <f t="shared" si="65"/>
        <v>0.0277555339387037</v>
      </c>
      <c r="Q86" s="15">
        <f t="shared" si="66"/>
        <v>0.00360821941203149</v>
      </c>
      <c r="R86" s="11">
        <f t="shared" si="67"/>
        <v>0.0101740708333333</v>
      </c>
      <c r="S86" s="16">
        <f t="shared" si="68"/>
        <v>0.354648544436105</v>
      </c>
      <c r="T86" s="3">
        <v>0.01</v>
      </c>
      <c r="U86" s="17">
        <f t="shared" si="69"/>
        <v>0.00354648544436105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0.022646485444361</v>
      </c>
      <c r="AR86" s="24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15.4372654514778</v>
      </c>
    </row>
    <row r="87" s="1" customFormat="1" spans="1:48">
      <c r="A87" s="6"/>
      <c r="B87" s="6"/>
      <c r="C87" s="9">
        <v>11</v>
      </c>
      <c r="D87" s="28">
        <v>23.1212666666667</v>
      </c>
      <c r="E87" s="12">
        <f t="shared" si="78"/>
        <v>24.7297741935484</v>
      </c>
      <c r="F87" s="9" t="s">
        <v>111</v>
      </c>
      <c r="G87" s="6">
        <v>12</v>
      </c>
      <c r="H87" s="11">
        <f t="shared" si="60"/>
        <v>23.1212666666667</v>
      </c>
      <c r="I87" s="11">
        <f t="shared" si="61"/>
        <v>296.271266666667</v>
      </c>
      <c r="J87" s="11">
        <f t="shared" si="62"/>
        <v>0.281421536913959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0.133095313416753</v>
      </c>
      <c r="P87" s="11">
        <f t="shared" si="65"/>
        <v>0.0374558876577878</v>
      </c>
      <c r="Q87" s="15">
        <f t="shared" si="66"/>
        <v>0.00486926539551241</v>
      </c>
      <c r="R87" s="11">
        <f t="shared" si="67"/>
        <v>0.0101740708333333</v>
      </c>
      <c r="S87" s="16">
        <f t="shared" si="68"/>
        <v>0.478595586297595</v>
      </c>
      <c r="T87" s="3">
        <v>0.01</v>
      </c>
      <c r="U87" s="17">
        <f t="shared" si="69"/>
        <v>0.00478595586297595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0.0163859558629759</v>
      </c>
      <c r="AR87" s="24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11.16969566666</v>
      </c>
      <c r="AV87" s="1">
        <f>SUM(AU76:AU87)</f>
        <v>214.435374928096</v>
      </c>
    </row>
    <row r="88" s="1" customFormat="1" spans="1:46">
      <c r="A88" s="6"/>
      <c r="B88" s="6"/>
      <c r="C88" s="9">
        <v>12</v>
      </c>
      <c r="D88" s="28">
        <v>18.9105806451613</v>
      </c>
      <c r="E88" s="12">
        <f t="shared" si="78"/>
        <v>23.1212666666667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28">
        <v>20.5489885167742</v>
      </c>
      <c r="E91" s="9"/>
      <c r="F91" s="9"/>
      <c r="G91" s="6">
        <v>1</v>
      </c>
      <c r="H91" s="11">
        <f t="shared" ref="H91:H102" si="80">E92</f>
        <v>20.5489885167742</v>
      </c>
      <c r="I91" s="11">
        <f t="shared" ref="I91:I102" si="81">H91+273.15</f>
        <v>293.698988516774</v>
      </c>
      <c r="J91" s="11">
        <f t="shared" ref="J91:J102" si="82">EXP(($C$18*(I91-$C$16))/($C$19*I91*$C$16))</f>
        <v>0.211034142202773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0.0160217120760345</v>
      </c>
      <c r="Q91" s="15">
        <f t="shared" ref="Q91:Q102" si="86">P91*$B$93</f>
        <v>0.00208282256988449</v>
      </c>
      <c r="R91" s="11">
        <f t="shared" ref="R91:R102" si="87">L91*$B$93</f>
        <v>0.0098696</v>
      </c>
      <c r="S91" s="16">
        <f t="shared" ref="S91:S102" si="88">Q91/R91</f>
        <v>0.211034142202773</v>
      </c>
      <c r="T91" s="3">
        <v>0.01</v>
      </c>
      <c r="U91" s="17">
        <f t="shared" ref="U91:U102" si="89">S91*T91</f>
        <v>0.00211034142202773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0.0169103414220277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10.6083333333333</v>
      </c>
      <c r="AU91" s="1">
        <f t="shared" ref="AU91:AU102" si="96">AT91*10000*AS91*0.67*AR91*AQ91</f>
        <v>1186.24361594668</v>
      </c>
    </row>
    <row r="92" s="1" customFormat="1" spans="1:47">
      <c r="A92" s="6" t="s">
        <v>110</v>
      </c>
      <c r="B92" s="6">
        <v>1</v>
      </c>
      <c r="C92" s="9">
        <v>1</v>
      </c>
      <c r="D92" s="28">
        <v>20.5923870967742</v>
      </c>
      <c r="E92" s="12">
        <f t="shared" ref="E92:E103" si="97">D91</f>
        <v>20.5489885167742</v>
      </c>
      <c r="F92" s="9" t="s">
        <v>109</v>
      </c>
      <c r="G92" s="6">
        <v>2</v>
      </c>
      <c r="H92" s="11">
        <f t="shared" si="80"/>
        <v>20.5923870967742</v>
      </c>
      <c r="I92" s="11">
        <f t="shared" si="81"/>
        <v>293.742387096774</v>
      </c>
      <c r="J92" s="11">
        <f t="shared" si="82"/>
        <v>0.212070331176658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0.135818287923965</v>
      </c>
      <c r="P92" s="11">
        <f t="shared" si="85"/>
        <v>0.0288030292998821</v>
      </c>
      <c r="Q92" s="15">
        <f t="shared" si="86"/>
        <v>0.00374439380898467</v>
      </c>
      <c r="R92" s="11">
        <f t="shared" si="87"/>
        <v>0.0098696</v>
      </c>
      <c r="S92" s="16">
        <f t="shared" si="88"/>
        <v>0.379386581926793</v>
      </c>
      <c r="T92" s="3">
        <v>0.01</v>
      </c>
      <c r="U92" s="17">
        <f t="shared" si="89"/>
        <v>0.00379386581926793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0.0185938658192679</v>
      </c>
      <c r="AR92" s="24">
        <f t="shared" si="93"/>
        <v>7.592</v>
      </c>
      <c r="AS92" s="1">
        <f t="shared" si="94"/>
        <v>0.13</v>
      </c>
      <c r="AT92" s="2">
        <f t="shared" si="95"/>
        <v>10.6083333333333</v>
      </c>
      <c r="AU92" s="1">
        <f t="shared" si="96"/>
        <v>1304.34117640843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28">
        <v>21.0863793103448</v>
      </c>
      <c r="E93" s="12">
        <f t="shared" si="97"/>
        <v>20.5923870967742</v>
      </c>
      <c r="F93" s="9" t="s">
        <v>109</v>
      </c>
      <c r="G93" s="6">
        <v>3</v>
      </c>
      <c r="H93" s="11">
        <f t="shared" si="80"/>
        <v>21.0863793103448</v>
      </c>
      <c r="I93" s="11">
        <f t="shared" si="81"/>
        <v>294.236379310345</v>
      </c>
      <c r="J93" s="11">
        <f t="shared" si="82"/>
        <v>0.22420682655405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0.182935258624083</v>
      </c>
      <c r="P93" s="11">
        <f t="shared" si="85"/>
        <v>0.0410153338009501</v>
      </c>
      <c r="Q93" s="15">
        <f t="shared" si="86"/>
        <v>0.00533199339412352</v>
      </c>
      <c r="R93" s="11">
        <f t="shared" si="87"/>
        <v>0.0098696</v>
      </c>
      <c r="S93" s="16">
        <f t="shared" si="88"/>
        <v>0.540244122773316</v>
      </c>
      <c r="T93" s="3">
        <v>0.01</v>
      </c>
      <c r="U93" s="17">
        <f t="shared" si="89"/>
        <v>0.00540244122773316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0.0325024412277332</v>
      </c>
      <c r="AR93" s="24">
        <f t="shared" si="93"/>
        <v>7.592</v>
      </c>
      <c r="AS93" s="1">
        <f t="shared" si="94"/>
        <v>0.13</v>
      </c>
      <c r="AT93" s="2">
        <f t="shared" si="95"/>
        <v>10.6083333333333</v>
      </c>
      <c r="AU93" s="1">
        <f t="shared" si="96"/>
        <v>2280.01389486182</v>
      </c>
    </row>
    <row r="94" s="1" customFormat="1" spans="1:47">
      <c r="A94" s="6"/>
      <c r="B94" s="6"/>
      <c r="C94" s="9">
        <v>3</v>
      </c>
      <c r="D94" s="28">
        <v>24.4259032258065</v>
      </c>
      <c r="E94" s="12">
        <f t="shared" si="97"/>
        <v>21.0863793103448</v>
      </c>
      <c r="F94" s="9" t="s">
        <v>109</v>
      </c>
      <c r="G94" s="6">
        <v>4</v>
      </c>
      <c r="H94" s="11">
        <f t="shared" si="80"/>
        <v>24.4259032258065</v>
      </c>
      <c r="I94" s="11">
        <f t="shared" si="81"/>
        <v>297.575903225806</v>
      </c>
      <c r="J94" s="11">
        <f t="shared" si="82"/>
        <v>0.325036806142892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0.217839924823133</v>
      </c>
      <c r="P94" s="11">
        <f t="shared" si="85"/>
        <v>0.0708059934149188</v>
      </c>
      <c r="Q94" s="15">
        <f t="shared" si="86"/>
        <v>0.00920477914393945</v>
      </c>
      <c r="R94" s="11">
        <f t="shared" si="87"/>
        <v>0.0098696</v>
      </c>
      <c r="S94" s="16">
        <f t="shared" si="88"/>
        <v>0.932639533916213</v>
      </c>
      <c r="T94" s="3">
        <v>0.01</v>
      </c>
      <c r="U94" s="17">
        <f t="shared" si="89"/>
        <v>0.00932639533916213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0.0364263953391621</v>
      </c>
      <c r="AR94" s="24">
        <f t="shared" si="93"/>
        <v>7.592</v>
      </c>
      <c r="AS94" s="1">
        <f t="shared" si="94"/>
        <v>0.13</v>
      </c>
      <c r="AT94" s="2">
        <f t="shared" si="95"/>
        <v>10.6083333333333</v>
      </c>
      <c r="AU94" s="1">
        <f t="shared" si="96"/>
        <v>2555.27536935145</v>
      </c>
    </row>
    <row r="95" s="1" customFormat="1" spans="1:47">
      <c r="A95" s="6"/>
      <c r="B95" s="6"/>
      <c r="C95" s="9">
        <v>4</v>
      </c>
      <c r="D95" s="28">
        <v>24.1058666666667</v>
      </c>
      <c r="E95" s="12">
        <f t="shared" si="97"/>
        <v>24.4259032258065</v>
      </c>
      <c r="F95" s="9" t="s">
        <v>109</v>
      </c>
      <c r="G95" s="6">
        <v>5</v>
      </c>
      <c r="H95" s="11">
        <f t="shared" si="80"/>
        <v>24.1058666666667</v>
      </c>
      <c r="I95" s="11">
        <f t="shared" si="81"/>
        <v>297.255866666667</v>
      </c>
      <c r="J95" s="11">
        <f t="shared" si="82"/>
        <v>0.313785770205878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0.139682234837804</v>
      </c>
      <c r="O95" s="11">
        <f t="shared" si="98"/>
        <v>0.0832716965704107</v>
      </c>
      <c r="P95" s="11">
        <f t="shared" si="85"/>
        <v>0.0261294734446965</v>
      </c>
      <c r="Q95" s="15">
        <f t="shared" si="86"/>
        <v>0.00339683154781055</v>
      </c>
      <c r="R95" s="11">
        <f t="shared" si="87"/>
        <v>0.0098696</v>
      </c>
      <c r="S95" s="16">
        <f t="shared" si="88"/>
        <v>0.34417114653183</v>
      </c>
      <c r="T95" s="3">
        <v>0.01</v>
      </c>
      <c r="U95" s="17">
        <f t="shared" si="89"/>
        <v>0.0034417114653183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0.0379417114653183</v>
      </c>
      <c r="AR95" s="24">
        <f t="shared" si="93"/>
        <v>7.592</v>
      </c>
      <c r="AS95" s="1">
        <f t="shared" si="94"/>
        <v>0.13</v>
      </c>
      <c r="AT95" s="2">
        <f t="shared" si="95"/>
        <v>10.6083333333333</v>
      </c>
      <c r="AU95" s="1">
        <f t="shared" si="96"/>
        <v>2661.57328705359</v>
      </c>
    </row>
    <row r="96" s="1" customFormat="1" spans="1:47">
      <c r="A96" s="6"/>
      <c r="B96" s="6"/>
      <c r="C96" s="9">
        <v>5</v>
      </c>
      <c r="D96" s="28">
        <v>28.6537741935484</v>
      </c>
      <c r="E96" s="12">
        <f t="shared" si="97"/>
        <v>24.1058666666667</v>
      </c>
      <c r="F96" s="9" t="s">
        <v>111</v>
      </c>
      <c r="G96" s="6">
        <v>6</v>
      </c>
      <c r="H96" s="11">
        <f t="shared" si="80"/>
        <v>28.6537741935484</v>
      </c>
      <c r="I96" s="11">
        <f t="shared" si="81"/>
        <v>301.803774193548</v>
      </c>
      <c r="J96" s="11">
        <f t="shared" si="82"/>
        <v>0.514043164544698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0.133062223125714</v>
      </c>
      <c r="P96" s="11">
        <f t="shared" si="85"/>
        <v>0.0683997262568948</v>
      </c>
      <c r="Q96" s="15">
        <f t="shared" si="86"/>
        <v>0.00889196441339632</v>
      </c>
      <c r="R96" s="11">
        <f t="shared" si="87"/>
        <v>0.0098696</v>
      </c>
      <c r="S96" s="16">
        <f t="shared" si="88"/>
        <v>0.900944761023377</v>
      </c>
      <c r="T96" s="3">
        <v>0.01</v>
      </c>
      <c r="U96" s="17">
        <f t="shared" si="89"/>
        <v>0.00900944761023377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0.0435094476102338</v>
      </c>
      <c r="AR96" s="24">
        <f t="shared" si="93"/>
        <v>7.592</v>
      </c>
      <c r="AS96" s="1">
        <f t="shared" si="94"/>
        <v>0.13</v>
      </c>
      <c r="AT96" s="2">
        <f t="shared" si="95"/>
        <v>10.6083333333333</v>
      </c>
      <c r="AU96" s="1">
        <f t="shared" si="96"/>
        <v>3052.14443475249</v>
      </c>
    </row>
    <row r="97" s="1" customFormat="1" spans="1:47">
      <c r="A97" s="6"/>
      <c r="B97" s="6"/>
      <c r="C97" s="9">
        <v>6</v>
      </c>
      <c r="D97" s="28">
        <v>28.9060333333333</v>
      </c>
      <c r="E97" s="12">
        <f t="shared" si="97"/>
        <v>28.6537741935484</v>
      </c>
      <c r="F97" s="9" t="s">
        <v>109</v>
      </c>
      <c r="G97" s="6">
        <v>7</v>
      </c>
      <c r="H97" s="11">
        <f t="shared" si="80"/>
        <v>28.9060333333333</v>
      </c>
      <c r="I97" s="11">
        <f t="shared" si="81"/>
        <v>302.056033333333</v>
      </c>
      <c r="J97" s="11">
        <f t="shared" si="82"/>
        <v>0.528081443811746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0.140582496868819</v>
      </c>
      <c r="P97" s="11">
        <f t="shared" si="85"/>
        <v>0.0742390079211465</v>
      </c>
      <c r="Q97" s="15">
        <f t="shared" si="86"/>
        <v>0.00965107102974904</v>
      </c>
      <c r="R97" s="11">
        <f t="shared" si="87"/>
        <v>0.0098696</v>
      </c>
      <c r="S97" s="16">
        <f t="shared" si="88"/>
        <v>0.97785837620056</v>
      </c>
      <c r="T97" s="3">
        <v>0.01</v>
      </c>
      <c r="U97" s="17">
        <f t="shared" si="89"/>
        <v>0.0097785837620056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0.0442785837620056</v>
      </c>
      <c r="AR97" s="24">
        <f t="shared" si="93"/>
        <v>7.592</v>
      </c>
      <c r="AS97" s="1">
        <f t="shared" si="94"/>
        <v>0.13</v>
      </c>
      <c r="AT97" s="2">
        <f t="shared" si="95"/>
        <v>10.6083333333333</v>
      </c>
      <c r="AU97" s="1">
        <f t="shared" si="96"/>
        <v>3106.0985700986</v>
      </c>
    </row>
    <row r="98" s="1" customFormat="1" spans="1:47">
      <c r="A98" s="6"/>
      <c r="B98" s="6"/>
      <c r="C98" s="9">
        <v>7</v>
      </c>
      <c r="D98" s="28">
        <v>28.6825483870968</v>
      </c>
      <c r="E98" s="12">
        <f t="shared" si="97"/>
        <v>28.9060333333333</v>
      </c>
      <c r="F98" s="9" t="s">
        <v>109</v>
      </c>
      <c r="G98" s="6">
        <v>8</v>
      </c>
      <c r="H98" s="11">
        <f t="shared" si="80"/>
        <v>28.6825483870968</v>
      </c>
      <c r="I98" s="11">
        <f t="shared" si="81"/>
        <v>301.832548387097</v>
      </c>
      <c r="J98" s="11">
        <f t="shared" si="82"/>
        <v>0.515626583367361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0.142263488947673</v>
      </c>
      <c r="P98" s="11">
        <f t="shared" si="85"/>
        <v>0.073354836744009</v>
      </c>
      <c r="Q98" s="15">
        <f t="shared" si="86"/>
        <v>0.00953612877672116</v>
      </c>
      <c r="R98" s="11">
        <f t="shared" si="87"/>
        <v>0.0098696</v>
      </c>
      <c r="S98" s="16">
        <f t="shared" si="88"/>
        <v>0.966212285879992</v>
      </c>
      <c r="T98" s="3">
        <v>0.01</v>
      </c>
      <c r="U98" s="17">
        <f t="shared" si="89"/>
        <v>0.00966212285879992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0.0441621228587999</v>
      </c>
      <c r="AR98" s="24">
        <f t="shared" si="93"/>
        <v>7.592</v>
      </c>
      <c r="AS98" s="1">
        <f t="shared" si="94"/>
        <v>0.13</v>
      </c>
      <c r="AT98" s="2">
        <f t="shared" si="95"/>
        <v>10.6083333333333</v>
      </c>
      <c r="AU98" s="1">
        <f t="shared" si="96"/>
        <v>3097.92895367944</v>
      </c>
    </row>
    <row r="99" s="1" customFormat="1" spans="1:47">
      <c r="A99" s="6"/>
      <c r="B99" s="6"/>
      <c r="C99" s="9">
        <v>8</v>
      </c>
      <c r="D99" s="28">
        <v>27.5515483870968</v>
      </c>
      <c r="E99" s="12">
        <f t="shared" si="97"/>
        <v>28.6825483870968</v>
      </c>
      <c r="F99" s="9" t="s">
        <v>109</v>
      </c>
      <c r="G99" s="6">
        <v>9</v>
      </c>
      <c r="H99" s="11">
        <f t="shared" si="80"/>
        <v>27.5515483870968</v>
      </c>
      <c r="I99" s="11">
        <f t="shared" si="81"/>
        <v>300.701548387097</v>
      </c>
      <c r="J99" s="11">
        <f t="shared" si="82"/>
        <v>0.456710847020539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0.144828652203664</v>
      </c>
      <c r="P99" s="11">
        <f t="shared" si="85"/>
        <v>0.0661448164207784</v>
      </c>
      <c r="Q99" s="15">
        <f t="shared" si="86"/>
        <v>0.00859882613470119</v>
      </c>
      <c r="R99" s="11">
        <f t="shared" si="87"/>
        <v>0.0098696</v>
      </c>
      <c r="S99" s="16">
        <f t="shared" si="88"/>
        <v>0.871243630410675</v>
      </c>
      <c r="T99" s="3">
        <v>0.01</v>
      </c>
      <c r="U99" s="17">
        <f t="shared" si="89"/>
        <v>0.00871243630410675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0.0432124363041067</v>
      </c>
      <c r="AR99" s="24">
        <f t="shared" si="93"/>
        <v>7.592</v>
      </c>
      <c r="AS99" s="1">
        <f t="shared" si="94"/>
        <v>0.13</v>
      </c>
      <c r="AT99" s="2">
        <f t="shared" si="95"/>
        <v>10.6083333333333</v>
      </c>
      <c r="AU99" s="1">
        <f t="shared" si="96"/>
        <v>3031.30938731233</v>
      </c>
    </row>
    <row r="100" s="1" customFormat="1" spans="1:47">
      <c r="A100" s="6"/>
      <c r="B100" s="6"/>
      <c r="C100" s="9">
        <v>9</v>
      </c>
      <c r="D100" s="28">
        <v>27.5582</v>
      </c>
      <c r="E100" s="12">
        <f t="shared" si="97"/>
        <v>27.5515483870968</v>
      </c>
      <c r="F100" s="9" t="s">
        <v>109</v>
      </c>
      <c r="G100" s="6">
        <v>10</v>
      </c>
      <c r="H100" s="11">
        <f t="shared" si="80"/>
        <v>27.5582</v>
      </c>
      <c r="I100" s="11">
        <f t="shared" si="81"/>
        <v>300.7082</v>
      </c>
      <c r="J100" s="11">
        <f t="shared" si="82"/>
        <v>0.457038081202521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0.154603835782886</v>
      </c>
      <c r="P100" s="11">
        <f t="shared" si="85"/>
        <v>0.0706598404527597</v>
      </c>
      <c r="Q100" s="15">
        <f t="shared" si="86"/>
        <v>0.00918577925885876</v>
      </c>
      <c r="R100" s="11">
        <f t="shared" si="87"/>
        <v>0.0098696</v>
      </c>
      <c r="S100" s="16">
        <f t="shared" si="88"/>
        <v>0.930714442212324</v>
      </c>
      <c r="T100" s="3">
        <v>0.01</v>
      </c>
      <c r="U100" s="17">
        <f t="shared" si="89"/>
        <v>0.00930714442212324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0.0364071444221232</v>
      </c>
      <c r="AR100" s="24">
        <f t="shared" si="93"/>
        <v>7.592</v>
      </c>
      <c r="AS100" s="1">
        <f t="shared" si="94"/>
        <v>0.13</v>
      </c>
      <c r="AT100" s="2">
        <f t="shared" si="95"/>
        <v>10.6083333333333</v>
      </c>
      <c r="AU100" s="1">
        <f t="shared" si="96"/>
        <v>2553.9249366861</v>
      </c>
    </row>
    <row r="101" s="1" customFormat="1" spans="1:47">
      <c r="A101" s="6"/>
      <c r="B101" s="6"/>
      <c r="C101" s="9">
        <v>10</v>
      </c>
      <c r="D101" s="28">
        <v>24.7297741935484</v>
      </c>
      <c r="E101" s="12">
        <f t="shared" si="97"/>
        <v>27.5582</v>
      </c>
      <c r="F101" s="9" t="s">
        <v>109</v>
      </c>
      <c r="G101" s="6">
        <v>11</v>
      </c>
      <c r="H101" s="11">
        <f t="shared" si="80"/>
        <v>24.7297741935484</v>
      </c>
      <c r="I101" s="11">
        <f t="shared" si="81"/>
        <v>297.879774193548</v>
      </c>
      <c r="J101" s="11">
        <f t="shared" si="82"/>
        <v>0.336069128377665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0.0797467955636196</v>
      </c>
      <c r="O101" s="11">
        <f t="shared" si="98"/>
        <v>0.0801171997665063</v>
      </c>
      <c r="P101" s="11">
        <f t="shared" si="85"/>
        <v>0.026924917493589</v>
      </c>
      <c r="Q101" s="15">
        <f t="shared" si="86"/>
        <v>0.00350023927416657</v>
      </c>
      <c r="R101" s="11">
        <f t="shared" si="87"/>
        <v>0.0098696</v>
      </c>
      <c r="S101" s="16">
        <f t="shared" si="88"/>
        <v>0.354648544436104</v>
      </c>
      <c r="T101" s="3">
        <v>0.01</v>
      </c>
      <c r="U101" s="17">
        <f t="shared" si="89"/>
        <v>0.00354648544436104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0.030646485444361</v>
      </c>
      <c r="AR101" s="24">
        <f t="shared" si="93"/>
        <v>7.592</v>
      </c>
      <c r="AS101" s="1">
        <f t="shared" si="94"/>
        <v>0.13</v>
      </c>
      <c r="AT101" s="2">
        <f t="shared" si="95"/>
        <v>10.6083333333333</v>
      </c>
      <c r="AU101" s="1">
        <f t="shared" si="96"/>
        <v>2149.82044432412</v>
      </c>
    </row>
    <row r="102" s="1" customFormat="1" spans="1:48">
      <c r="A102" s="6"/>
      <c r="B102" s="6"/>
      <c r="C102" s="9">
        <v>11</v>
      </c>
      <c r="D102" s="28">
        <v>23.1212666666667</v>
      </c>
      <c r="E102" s="12">
        <f t="shared" si="97"/>
        <v>24.7297741935484</v>
      </c>
      <c r="F102" s="9" t="s">
        <v>111</v>
      </c>
      <c r="G102" s="6">
        <v>12</v>
      </c>
      <c r="H102" s="11">
        <f t="shared" si="80"/>
        <v>23.1212666666667</v>
      </c>
      <c r="I102" s="11">
        <f t="shared" si="81"/>
        <v>296.271266666667</v>
      </c>
      <c r="J102" s="11">
        <f t="shared" si="82"/>
        <v>0.281421536913959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0.129112282272917</v>
      </c>
      <c r="P102" s="11">
        <f t="shared" si="85"/>
        <v>0.0363349769117133</v>
      </c>
      <c r="Q102" s="15">
        <f t="shared" si="86"/>
        <v>0.00472354699852273</v>
      </c>
      <c r="R102" s="11">
        <f t="shared" si="87"/>
        <v>0.0098696</v>
      </c>
      <c r="S102" s="16">
        <f t="shared" si="88"/>
        <v>0.478595586297593</v>
      </c>
      <c r="T102" s="3">
        <v>0.01</v>
      </c>
      <c r="U102" s="17">
        <f t="shared" si="89"/>
        <v>0.00478595586297593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0.0195859558629759</v>
      </c>
      <c r="AR102" s="24">
        <f t="shared" si="93"/>
        <v>7.592</v>
      </c>
      <c r="AS102" s="1">
        <f t="shared" si="94"/>
        <v>0.13</v>
      </c>
      <c r="AT102" s="2">
        <f t="shared" si="95"/>
        <v>10.6083333333333</v>
      </c>
      <c r="AU102" s="1">
        <f t="shared" si="96"/>
        <v>1373.93530531584</v>
      </c>
      <c r="AV102" s="1">
        <f>SUM(AU91:AU102)</f>
        <v>28352.6093757909</v>
      </c>
    </row>
    <row r="103" s="1" customFormat="1" spans="1:46">
      <c r="A103" s="6"/>
      <c r="B103" s="6"/>
      <c r="C103" s="9">
        <v>12</v>
      </c>
      <c r="D103" s="28">
        <v>18.9105806451613</v>
      </c>
      <c r="E103" s="12">
        <f t="shared" si="97"/>
        <v>23.1212666666667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28">
        <v>20.5489885167742</v>
      </c>
      <c r="E107" s="9"/>
      <c r="F107" s="9"/>
      <c r="G107" s="6">
        <v>1</v>
      </c>
      <c r="H107" s="11">
        <f t="shared" ref="H107:H118" si="99">E108</f>
        <v>20.5489885167742</v>
      </c>
      <c r="I107" s="11">
        <f t="shared" ref="I107:I118" si="100">H107+273.15</f>
        <v>293.698988516774</v>
      </c>
      <c r="J107" s="11">
        <f t="shared" ref="J107:J118" si="101">EXP(($C$18*(I107-$C$16))/($C$19*I107*$C$16))</f>
        <v>0.211034142202773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0.639867126036629</v>
      </c>
      <c r="Q107" s="15">
        <f t="shared" ref="Q107:Q118" si="105">P107*$B$109</f>
        <v>0.185561466550622</v>
      </c>
      <c r="R107" s="11">
        <f t="shared" ref="R107:R118" si="106">L107*$B$109</f>
        <v>0.87929595</v>
      </c>
      <c r="S107" s="16">
        <f t="shared" ref="S107:S118" si="107">Q107/R107</f>
        <v>0.211034142202773</v>
      </c>
      <c r="T107" s="3">
        <v>0.27</v>
      </c>
      <c r="U107" s="17">
        <f t="shared" ref="U107:U118" si="108">S107*T107</f>
        <v>0.0569792183947487</v>
      </c>
      <c r="V107" s="3">
        <v>220.1</v>
      </c>
      <c r="W107" s="19">
        <v>12.1</v>
      </c>
      <c r="X107" s="19">
        <v>4.5</v>
      </c>
      <c r="Y107" s="19">
        <v>1.5</v>
      </c>
      <c r="Z107" s="19">
        <v>6.8</v>
      </c>
      <c r="AA107" s="3">
        <v>30.2</v>
      </c>
      <c r="AB107" s="2">
        <f t="shared" ref="AB107:AB118" si="109">U107*0.67*AD107+(V107+W107+X107+Y107+Z107+AA107)/1000</f>
        <v>0.2862710621341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36.5208333333333</v>
      </c>
      <c r="AF107" s="1">
        <f t="shared" ref="AF107:AF118" si="113">AE107*10000*AC107*AB107</f>
        <v>1174063.10037744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28">
        <v>20.5923870967742</v>
      </c>
      <c r="E108" s="12">
        <f t="shared" ref="E108:E119" si="114">D107</f>
        <v>20.5489885167742</v>
      </c>
      <c r="F108" s="9" t="s">
        <v>109</v>
      </c>
      <c r="G108" s="6">
        <v>2</v>
      </c>
      <c r="H108" s="11">
        <f t="shared" si="99"/>
        <v>20.5923870967742</v>
      </c>
      <c r="I108" s="11">
        <f t="shared" si="100"/>
        <v>293.742387096774</v>
      </c>
      <c r="J108" s="11">
        <f t="shared" si="101"/>
        <v>0.212070331176658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5.42424287396337</v>
      </c>
      <c r="P108" s="11">
        <f t="shared" si="104"/>
        <v>1.15032098266404</v>
      </c>
      <c r="Q108" s="15">
        <f t="shared" si="105"/>
        <v>0.333593084972572</v>
      </c>
      <c r="R108" s="11">
        <f t="shared" si="106"/>
        <v>0.87929595</v>
      </c>
      <c r="S108" s="16">
        <f t="shared" si="107"/>
        <v>0.379386581926793</v>
      </c>
      <c r="T108" s="3">
        <v>0.27</v>
      </c>
      <c r="U108" s="17">
        <f t="shared" si="108"/>
        <v>0.102434377120234</v>
      </c>
      <c r="V108" s="3">
        <v>220.1</v>
      </c>
      <c r="W108" s="19">
        <v>12.1</v>
      </c>
      <c r="X108" s="19">
        <v>4.5</v>
      </c>
      <c r="Y108" s="19">
        <v>1.5</v>
      </c>
      <c r="Z108" s="19">
        <v>6.8</v>
      </c>
      <c r="AA108" s="3">
        <v>30.2</v>
      </c>
      <c r="AB108" s="2">
        <f t="shared" si="109"/>
        <v>0.295102999474461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36.5208333333333</v>
      </c>
      <c r="AF108" s="1">
        <f t="shared" si="113"/>
        <v>1210284.89540926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28">
        <v>21.0863793103448</v>
      </c>
      <c r="E109" s="12">
        <f t="shared" si="114"/>
        <v>20.5923870967742</v>
      </c>
      <c r="F109" s="9" t="s">
        <v>109</v>
      </c>
      <c r="G109" s="6">
        <v>3</v>
      </c>
      <c r="H109" s="11">
        <f t="shared" si="99"/>
        <v>21.0863793103448</v>
      </c>
      <c r="I109" s="11">
        <f t="shared" si="100"/>
        <v>294.236379310345</v>
      </c>
      <c r="J109" s="11">
        <f t="shared" si="101"/>
        <v>0.22420682655405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7.30597689129933</v>
      </c>
      <c r="P109" s="11">
        <f t="shared" si="104"/>
        <v>1.63804989367545</v>
      </c>
      <c r="Q109" s="15">
        <f t="shared" si="105"/>
        <v>0.475034469165879</v>
      </c>
      <c r="R109" s="11">
        <f t="shared" si="106"/>
        <v>0.87929595</v>
      </c>
      <c r="S109" s="16">
        <f t="shared" si="107"/>
        <v>0.540244122773316</v>
      </c>
      <c r="T109" s="3">
        <v>0.27</v>
      </c>
      <c r="U109" s="17">
        <f t="shared" si="108"/>
        <v>0.145865913148795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0.303541746924811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36.5208333333333</v>
      </c>
      <c r="AF109" s="1">
        <f t="shared" si="113"/>
        <v>1244894.12877361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28">
        <v>24.4259032258065</v>
      </c>
      <c r="E110" s="12">
        <f t="shared" si="114"/>
        <v>21.0863793103448</v>
      </c>
      <c r="F110" s="9" t="s">
        <v>109</v>
      </c>
      <c r="G110" s="6">
        <v>4</v>
      </c>
      <c r="H110" s="11">
        <f t="shared" si="99"/>
        <v>24.4259032258065</v>
      </c>
      <c r="I110" s="11">
        <f t="shared" si="100"/>
        <v>297.575903225806</v>
      </c>
      <c r="J110" s="11">
        <f t="shared" si="101"/>
        <v>0.325036806142892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8.69998199762388</v>
      </c>
      <c r="P110" s="11">
        <f t="shared" si="104"/>
        <v>2.82781436200832</v>
      </c>
      <c r="Q110" s="15">
        <f t="shared" si="105"/>
        <v>0.820066164982413</v>
      </c>
      <c r="R110" s="11">
        <f t="shared" si="106"/>
        <v>0.87929595</v>
      </c>
      <c r="S110" s="16">
        <f t="shared" si="107"/>
        <v>0.932639533916212</v>
      </c>
      <c r="T110" s="3">
        <v>0.27</v>
      </c>
      <c r="U110" s="17">
        <f t="shared" si="108"/>
        <v>0.251812674157377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0.324127202588778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36.5208333333333</v>
      </c>
      <c r="AF110" s="1">
        <f t="shared" si="113"/>
        <v>1329319.79065975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28">
        <v>24.1058666666667</v>
      </c>
      <c r="E111" s="12">
        <f t="shared" si="114"/>
        <v>24.4259032258065</v>
      </c>
      <c r="F111" s="9" t="s">
        <v>109</v>
      </c>
      <c r="G111" s="6">
        <v>5</v>
      </c>
      <c r="H111" s="11">
        <f t="shared" si="99"/>
        <v>24.1058666666667</v>
      </c>
      <c r="I111" s="11">
        <f t="shared" si="100"/>
        <v>297.255866666667</v>
      </c>
      <c r="J111" s="11">
        <f t="shared" si="101"/>
        <v>0.313785770205878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5.57855925383478</v>
      </c>
      <c r="O111" s="11">
        <f t="shared" si="115"/>
        <v>3.32566338178078</v>
      </c>
      <c r="P111" s="11">
        <f t="shared" si="104"/>
        <v>1.04354584569757</v>
      </c>
      <c r="Q111" s="15">
        <f t="shared" si="105"/>
        <v>0.302628295252295</v>
      </c>
      <c r="R111" s="11">
        <f t="shared" si="106"/>
        <v>0.87929595</v>
      </c>
      <c r="S111" s="16">
        <f t="shared" si="107"/>
        <v>0.34417114653183</v>
      </c>
      <c r="T111" s="3">
        <v>0.27</v>
      </c>
      <c r="U111" s="17">
        <f t="shared" si="108"/>
        <v>0.092926209563594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0.293255562518206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36.5208333333333</v>
      </c>
      <c r="AF111" s="1">
        <f t="shared" si="113"/>
        <v>1202708.1339146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28">
        <v>28.6537741935484</v>
      </c>
      <c r="E112" s="12">
        <f t="shared" si="114"/>
        <v>24.1058666666667</v>
      </c>
      <c r="F112" s="9" t="s">
        <v>111</v>
      </c>
      <c r="G112" s="6">
        <v>6</v>
      </c>
      <c r="H112" s="11">
        <f t="shared" si="99"/>
        <v>28.6537741935484</v>
      </c>
      <c r="I112" s="11">
        <f t="shared" si="100"/>
        <v>301.803774193548</v>
      </c>
      <c r="J112" s="11">
        <f t="shared" si="101"/>
        <v>0.514043164544698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5.31417253608321</v>
      </c>
      <c r="P112" s="11">
        <f t="shared" si="104"/>
        <v>2.73171406738474</v>
      </c>
      <c r="Q112" s="15">
        <f t="shared" si="105"/>
        <v>0.792197079541573</v>
      </c>
      <c r="R112" s="11">
        <f t="shared" si="106"/>
        <v>0.87929595</v>
      </c>
      <c r="S112" s="16">
        <f t="shared" si="107"/>
        <v>0.900944761023377</v>
      </c>
      <c r="T112" s="3">
        <v>0.27</v>
      </c>
      <c r="U112" s="17">
        <f t="shared" si="108"/>
        <v>0.243255085476312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0.337664463108047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36.5208333333333</v>
      </c>
      <c r="AF112" s="1">
        <f t="shared" si="113"/>
        <v>1384839.19222757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28">
        <v>28.9060333333333</v>
      </c>
      <c r="E113" s="12">
        <f t="shared" si="114"/>
        <v>28.6537741935484</v>
      </c>
      <c r="F113" s="9" t="s">
        <v>109</v>
      </c>
      <c r="G113" s="6">
        <v>7</v>
      </c>
      <c r="H113" s="11">
        <f t="shared" si="99"/>
        <v>28.9060333333333</v>
      </c>
      <c r="I113" s="11">
        <f t="shared" si="100"/>
        <v>302.056033333333</v>
      </c>
      <c r="J113" s="11">
        <f t="shared" si="101"/>
        <v>0.528081443811746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5.61451346869847</v>
      </c>
      <c r="P113" s="11">
        <f t="shared" si="104"/>
        <v>2.96492037885079</v>
      </c>
      <c r="Q113" s="15">
        <f t="shared" si="105"/>
        <v>0.859826909866728</v>
      </c>
      <c r="R113" s="11">
        <f t="shared" si="106"/>
        <v>0.87929595</v>
      </c>
      <c r="S113" s="16">
        <f t="shared" si="107"/>
        <v>0.977858376200559</v>
      </c>
      <c r="T113" s="3">
        <v>0.27</v>
      </c>
      <c r="U113" s="17">
        <f t="shared" si="108"/>
        <v>0.264021761574151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0.341699428273858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36.5208333333333</v>
      </c>
      <c r="AF113" s="1">
        <f t="shared" si="113"/>
        <v>1401387.50723074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28">
        <v>28.6825483870968</v>
      </c>
      <c r="E114" s="12">
        <f t="shared" si="114"/>
        <v>28.9060333333333</v>
      </c>
      <c r="F114" s="9" t="s">
        <v>109</v>
      </c>
      <c r="G114" s="6">
        <v>8</v>
      </c>
      <c r="H114" s="11">
        <f t="shared" si="99"/>
        <v>28.6825483870968</v>
      </c>
      <c r="I114" s="11">
        <f t="shared" si="100"/>
        <v>301.832548387097</v>
      </c>
      <c r="J114" s="11">
        <f t="shared" si="101"/>
        <v>0.515626583367361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5.68164808984769</v>
      </c>
      <c r="P114" s="11">
        <f t="shared" si="104"/>
        <v>2.92960879246386</v>
      </c>
      <c r="Q114" s="15">
        <f t="shared" si="105"/>
        <v>0.849586549814519</v>
      </c>
      <c r="R114" s="11">
        <f t="shared" si="106"/>
        <v>0.87929595</v>
      </c>
      <c r="S114" s="16">
        <f t="shared" si="107"/>
        <v>0.966212285879991</v>
      </c>
      <c r="T114" s="3">
        <v>0.27</v>
      </c>
      <c r="U114" s="17">
        <f t="shared" si="108"/>
        <v>0.260877317187598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0.34108846272955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36.5208333333333</v>
      </c>
      <c r="AF114" s="1">
        <f t="shared" si="113"/>
        <v>1398881.79779638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28">
        <v>27.5515483870968</v>
      </c>
      <c r="E115" s="12">
        <f t="shared" si="114"/>
        <v>28.6825483870968</v>
      </c>
      <c r="F115" s="9" t="s">
        <v>109</v>
      </c>
      <c r="G115" s="6">
        <v>9</v>
      </c>
      <c r="H115" s="11">
        <f t="shared" si="99"/>
        <v>27.5515483870968</v>
      </c>
      <c r="I115" s="11">
        <f t="shared" si="100"/>
        <v>300.701548387097</v>
      </c>
      <c r="J115" s="11">
        <f t="shared" si="101"/>
        <v>0.456710847020539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5.78409429738383</v>
      </c>
      <c r="P115" s="11">
        <f t="shared" si="104"/>
        <v>2.64165860580484</v>
      </c>
      <c r="Q115" s="15">
        <f t="shared" si="105"/>
        <v>0.766080995683403</v>
      </c>
      <c r="R115" s="11">
        <f t="shared" si="106"/>
        <v>0.87929595</v>
      </c>
      <c r="S115" s="16">
        <f t="shared" si="107"/>
        <v>0.871243630410674</v>
      </c>
      <c r="T115" s="3">
        <v>0.27</v>
      </c>
      <c r="U115" s="17">
        <f t="shared" si="108"/>
        <v>0.235235780210882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0.336106312094974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36.5208333333333</v>
      </c>
      <c r="AF115" s="1">
        <f t="shared" si="113"/>
        <v>1378448.85855002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28">
        <v>27.5582</v>
      </c>
      <c r="E116" s="12">
        <f t="shared" si="114"/>
        <v>27.5515483870968</v>
      </c>
      <c r="F116" s="9" t="s">
        <v>109</v>
      </c>
      <c r="G116" s="6">
        <v>10</v>
      </c>
      <c r="H116" s="11">
        <f t="shared" si="99"/>
        <v>27.5582</v>
      </c>
      <c r="I116" s="11">
        <f t="shared" si="100"/>
        <v>300.7082</v>
      </c>
      <c r="J116" s="11">
        <f t="shared" si="101"/>
        <v>0.457038081202521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6.17449069157899</v>
      </c>
      <c r="P116" s="11">
        <f t="shared" si="104"/>
        <v>2.82197737808209</v>
      </c>
      <c r="Q116" s="15">
        <f t="shared" si="105"/>
        <v>0.818373439643806</v>
      </c>
      <c r="R116" s="11">
        <f t="shared" si="106"/>
        <v>0.87929595</v>
      </c>
      <c r="S116" s="16">
        <f t="shared" si="107"/>
        <v>0.930714442212324</v>
      </c>
      <c r="T116" s="3">
        <v>0.27</v>
      </c>
      <c r="U116" s="17">
        <f t="shared" si="108"/>
        <v>0.251292899397328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0.339226210352901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36.5208333333333</v>
      </c>
      <c r="AF116" s="1">
        <f t="shared" si="113"/>
        <v>1391244.27487417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28">
        <v>24.7297741935484</v>
      </c>
      <c r="E117" s="12">
        <f t="shared" si="114"/>
        <v>27.5582</v>
      </c>
      <c r="F117" s="9" t="s">
        <v>109</v>
      </c>
      <c r="G117" s="6">
        <v>11</v>
      </c>
      <c r="H117" s="11">
        <f t="shared" si="99"/>
        <v>24.7297741935484</v>
      </c>
      <c r="I117" s="11">
        <f t="shared" si="100"/>
        <v>297.879774193548</v>
      </c>
      <c r="J117" s="11">
        <f t="shared" si="101"/>
        <v>0.336069128377665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3.18488764782206</v>
      </c>
      <c r="O117" s="11">
        <f t="shared" si="115"/>
        <v>3.19968066567485</v>
      </c>
      <c r="P117" s="11">
        <f t="shared" si="104"/>
        <v>1.07531389240021</v>
      </c>
      <c r="Q117" s="15">
        <f t="shared" si="105"/>
        <v>0.311841028796062</v>
      </c>
      <c r="R117" s="11">
        <f t="shared" si="106"/>
        <v>0.87929595</v>
      </c>
      <c r="S117" s="16">
        <f t="shared" si="107"/>
        <v>0.354648544436104</v>
      </c>
      <c r="T117" s="3">
        <v>0.27</v>
      </c>
      <c r="U117" s="17">
        <f t="shared" si="108"/>
        <v>0.0957551069977482</v>
      </c>
      <c r="V117" s="3">
        <v>229.1</v>
      </c>
      <c r="W117" s="19">
        <v>15.1</v>
      </c>
      <c r="X117" s="19">
        <v>6</v>
      </c>
      <c r="Y117" s="19">
        <v>3</v>
      </c>
      <c r="Z117" s="19">
        <v>7</v>
      </c>
      <c r="AA117" s="3">
        <v>30.2</v>
      </c>
      <c r="AB117" s="2">
        <f t="shared" si="109"/>
        <v>0.309005217289662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36.5208333333333</v>
      </c>
      <c r="AF117" s="1">
        <f t="shared" si="113"/>
        <v>1267301.07031901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28">
        <v>23.1212666666667</v>
      </c>
      <c r="E118" s="12">
        <f t="shared" si="114"/>
        <v>24.7297741935484</v>
      </c>
      <c r="F118" s="9" t="s">
        <v>111</v>
      </c>
      <c r="G118" s="6">
        <v>12</v>
      </c>
      <c r="H118" s="11">
        <f t="shared" si="99"/>
        <v>23.1212666666667</v>
      </c>
      <c r="I118" s="11">
        <f t="shared" si="100"/>
        <v>296.271266666667</v>
      </c>
      <c r="J118" s="11">
        <f t="shared" si="101"/>
        <v>0.281421536913959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5.15642177327463</v>
      </c>
      <c r="P118" s="11">
        <f t="shared" si="104"/>
        <v>1.45112814041155</v>
      </c>
      <c r="Q118" s="15">
        <f t="shared" si="105"/>
        <v>0.420827160719349</v>
      </c>
      <c r="R118" s="11">
        <f t="shared" si="106"/>
        <v>0.87929595</v>
      </c>
      <c r="S118" s="16">
        <f t="shared" si="107"/>
        <v>0.478595586297593</v>
      </c>
      <c r="T118" s="3">
        <v>0.27</v>
      </c>
      <c r="U118" s="17">
        <f t="shared" si="108"/>
        <v>0.12922080830035</v>
      </c>
      <c r="V118" s="3">
        <v>220.1</v>
      </c>
      <c r="W118" s="19">
        <v>12.1</v>
      </c>
      <c r="X118" s="19">
        <v>4.5</v>
      </c>
      <c r="Y118" s="19">
        <v>1.5</v>
      </c>
      <c r="Z118" s="19">
        <v>6.8</v>
      </c>
      <c r="AA118" s="3">
        <v>30.2</v>
      </c>
      <c r="AB118" s="2">
        <f t="shared" si="109"/>
        <v>0.300307603052758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36.5208333333333</v>
      </c>
      <c r="AF118" s="1">
        <f t="shared" si="113"/>
        <v>1231630.16505621</v>
      </c>
      <c r="AG118" s="1">
        <f>SUM(AF107:AF118)</f>
        <v>15615002.9151888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28">
        <v>18.9105806451613</v>
      </c>
      <c r="E119" s="12">
        <f t="shared" si="114"/>
        <v>23.1212666666667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28">
        <v>20.5489885167742</v>
      </c>
      <c r="E123" s="9"/>
      <c r="F123" s="9"/>
      <c r="G123" s="6">
        <v>1</v>
      </c>
      <c r="H123" s="11">
        <f t="shared" ref="H123:H134" si="116">E124</f>
        <v>20.5489885167742</v>
      </c>
      <c r="I123" s="11">
        <f t="shared" ref="I123:I134" si="117">H123+273.15</f>
        <v>293.698988516774</v>
      </c>
      <c r="J123" s="11">
        <f t="shared" ref="J123:J134" si="118">EXP(($C$18*(I123-$C$16))/($C$19*I123*$C$16))</f>
        <v>0.211034142202773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0.109995215598929</v>
      </c>
      <c r="Q123" s="15">
        <f t="shared" ref="Q123:Q134" si="122">P123*$B$125</f>
        <v>0.0285987560557216</v>
      </c>
      <c r="R123" s="11">
        <f t="shared" ref="R123:R134" si="123">L123*$B$125</f>
        <v>0.1355172</v>
      </c>
      <c r="S123" s="16">
        <f t="shared" ref="S123:S134" si="124">Q123/R123</f>
        <v>0.211034142202773</v>
      </c>
      <c r="T123" s="3">
        <v>0.01</v>
      </c>
      <c r="U123" s="17">
        <f t="shared" ref="U123:U134" si="125">S123*T123</f>
        <v>0.00211034142202773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0.00760034142202773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1.1</v>
      </c>
      <c r="AX123" s="1">
        <f t="shared" ref="AX123:AX134" si="132">AW123*10000*AV123*0.67*AU123*AT123</f>
        <v>759.093040566668</v>
      </c>
    </row>
    <row r="124" s="1" customFormat="1" spans="1:50">
      <c r="A124" s="6" t="s">
        <v>110</v>
      </c>
      <c r="B124" s="6">
        <v>1</v>
      </c>
      <c r="C124" s="9">
        <v>1</v>
      </c>
      <c r="D124" s="28">
        <v>20.5923870967742</v>
      </c>
      <c r="E124" s="12">
        <f t="shared" ref="E124:E135" si="133">D123</f>
        <v>20.5489885167742</v>
      </c>
      <c r="F124" s="9" t="s">
        <v>109</v>
      </c>
      <c r="G124" s="6">
        <v>2</v>
      </c>
      <c r="H124" s="11">
        <f t="shared" si="116"/>
        <v>20.5923870967742</v>
      </c>
      <c r="I124" s="11">
        <f t="shared" si="117"/>
        <v>293.742387096774</v>
      </c>
      <c r="J124" s="11">
        <f t="shared" si="118"/>
        <v>0.212070331176658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0.932444784401071</v>
      </c>
      <c r="P124" s="11">
        <f t="shared" si="121"/>
        <v>0.197743874231883</v>
      </c>
      <c r="Q124" s="15">
        <f t="shared" si="122"/>
        <v>0.0514134073002895</v>
      </c>
      <c r="R124" s="11">
        <f t="shared" si="123"/>
        <v>0.1355172</v>
      </c>
      <c r="S124" s="16">
        <f t="shared" si="124"/>
        <v>0.379386581926793</v>
      </c>
      <c r="T124" s="3">
        <v>0.01</v>
      </c>
      <c r="U124" s="17">
        <f t="shared" si="125"/>
        <v>0.00379386581926793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0.00928386581926793</v>
      </c>
      <c r="AU124" s="24">
        <f t="shared" si="129"/>
        <v>52.122</v>
      </c>
      <c r="AV124" s="1">
        <f t="shared" si="130"/>
        <v>0.26</v>
      </c>
      <c r="AW124" s="2">
        <f t="shared" si="131"/>
        <v>1.1</v>
      </c>
      <c r="AX124" s="1">
        <f t="shared" si="132"/>
        <v>927.237020239134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28">
        <v>21.0863793103448</v>
      </c>
      <c r="E125" s="12">
        <f t="shared" si="133"/>
        <v>20.5923870967742</v>
      </c>
      <c r="F125" s="9" t="s">
        <v>109</v>
      </c>
      <c r="G125" s="6">
        <v>3</v>
      </c>
      <c r="H125" s="11">
        <f t="shared" si="116"/>
        <v>21.0863793103448</v>
      </c>
      <c r="I125" s="11">
        <f t="shared" si="117"/>
        <v>294.236379310345</v>
      </c>
      <c r="J125" s="11">
        <f t="shared" si="118"/>
        <v>0.22420682655405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1.25592091016919</v>
      </c>
      <c r="P125" s="11">
        <f t="shared" si="121"/>
        <v>0.281586041671908</v>
      </c>
      <c r="Q125" s="15">
        <f t="shared" si="122"/>
        <v>0.073212370834696</v>
      </c>
      <c r="R125" s="11">
        <f t="shared" si="123"/>
        <v>0.1355172</v>
      </c>
      <c r="S125" s="16">
        <f t="shared" si="124"/>
        <v>0.540244122773316</v>
      </c>
      <c r="T125" s="3">
        <v>0.01</v>
      </c>
      <c r="U125" s="17">
        <f t="shared" si="125"/>
        <v>0.00540244122773316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0.0153524412277332</v>
      </c>
      <c r="AU125" s="24">
        <f t="shared" si="129"/>
        <v>52.122</v>
      </c>
      <c r="AV125" s="1">
        <f t="shared" si="130"/>
        <v>0.26</v>
      </c>
      <c r="AW125" s="2">
        <f t="shared" si="131"/>
        <v>1.1</v>
      </c>
      <c r="AX125" s="1">
        <f t="shared" si="132"/>
        <v>1533.34312823171</v>
      </c>
    </row>
    <row r="126" s="1" customFormat="1" spans="1:50">
      <c r="A126" s="6"/>
      <c r="B126" s="6"/>
      <c r="C126" s="9">
        <v>3</v>
      </c>
      <c r="D126" s="28">
        <v>24.4259032258065</v>
      </c>
      <c r="E126" s="12">
        <f t="shared" si="133"/>
        <v>21.0863793103448</v>
      </c>
      <c r="F126" s="9" t="s">
        <v>109</v>
      </c>
      <c r="G126" s="6">
        <v>4</v>
      </c>
      <c r="H126" s="11">
        <f t="shared" si="116"/>
        <v>24.4259032258065</v>
      </c>
      <c r="I126" s="11">
        <f t="shared" si="117"/>
        <v>297.575903225806</v>
      </c>
      <c r="J126" s="11">
        <f t="shared" si="118"/>
        <v>0.325036806142892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1.49555486849728</v>
      </c>
      <c r="P126" s="11">
        <f t="shared" si="121"/>
        <v>0.486110377867808</v>
      </c>
      <c r="Q126" s="15">
        <f t="shared" si="122"/>
        <v>0.12638869824563</v>
      </c>
      <c r="R126" s="11">
        <f t="shared" si="123"/>
        <v>0.1355172</v>
      </c>
      <c r="S126" s="16">
        <f t="shared" si="124"/>
        <v>0.932639533916212</v>
      </c>
      <c r="T126" s="3">
        <v>0.01</v>
      </c>
      <c r="U126" s="17">
        <f t="shared" si="125"/>
        <v>0.00932639533916212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0.0192763953391621</v>
      </c>
      <c r="AU126" s="24">
        <f t="shared" si="129"/>
        <v>52.122</v>
      </c>
      <c r="AV126" s="1">
        <f t="shared" si="130"/>
        <v>0.26</v>
      </c>
      <c r="AW126" s="2">
        <f t="shared" si="131"/>
        <v>1.1</v>
      </c>
      <c r="AX126" s="1">
        <f t="shared" si="132"/>
        <v>1925.25266125029</v>
      </c>
    </row>
    <row r="127" s="1" customFormat="1" spans="1:50">
      <c r="A127" s="6"/>
      <c r="B127" s="6"/>
      <c r="C127" s="9">
        <v>4</v>
      </c>
      <c r="D127" s="28">
        <v>24.1058666666667</v>
      </c>
      <c r="E127" s="12">
        <f t="shared" si="133"/>
        <v>24.4259032258065</v>
      </c>
      <c r="F127" s="9" t="s">
        <v>109</v>
      </c>
      <c r="G127" s="6">
        <v>5</v>
      </c>
      <c r="H127" s="11">
        <f t="shared" si="116"/>
        <v>24.1058666666667</v>
      </c>
      <c r="I127" s="11">
        <f t="shared" si="117"/>
        <v>297.255866666667</v>
      </c>
      <c r="J127" s="11">
        <f t="shared" si="118"/>
        <v>0.313785770205878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0.958972266097998</v>
      </c>
      <c r="O127" s="11">
        <f t="shared" si="134"/>
        <v>0.571692224531474</v>
      </c>
      <c r="P127" s="11">
        <f t="shared" si="121"/>
        <v>0.17938888499532</v>
      </c>
      <c r="Q127" s="15">
        <f t="shared" si="122"/>
        <v>0.0466411100987833</v>
      </c>
      <c r="R127" s="11">
        <f t="shared" si="123"/>
        <v>0.1355172</v>
      </c>
      <c r="S127" s="16">
        <f t="shared" si="124"/>
        <v>0.34417114653183</v>
      </c>
      <c r="T127" s="3">
        <v>0.01</v>
      </c>
      <c r="U127" s="17">
        <f t="shared" si="125"/>
        <v>0.0034417114653183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0.0183417114653183</v>
      </c>
      <c r="AU127" s="24">
        <f t="shared" si="129"/>
        <v>52.122</v>
      </c>
      <c r="AV127" s="1">
        <f t="shared" si="130"/>
        <v>0.26</v>
      </c>
      <c r="AW127" s="2">
        <f t="shared" si="131"/>
        <v>1.1</v>
      </c>
      <c r="AX127" s="1">
        <f t="shared" si="132"/>
        <v>1831.90000978803</v>
      </c>
    </row>
    <row r="128" s="1" customFormat="1" spans="1:50">
      <c r="A128" s="6"/>
      <c r="B128" s="6"/>
      <c r="C128" s="9">
        <v>5</v>
      </c>
      <c r="D128" s="28">
        <v>28.6537741935484</v>
      </c>
      <c r="E128" s="12">
        <f t="shared" si="133"/>
        <v>24.1058666666667</v>
      </c>
      <c r="F128" s="9" t="s">
        <v>111</v>
      </c>
      <c r="G128" s="6">
        <v>6</v>
      </c>
      <c r="H128" s="11">
        <f t="shared" si="116"/>
        <v>28.6537741935484</v>
      </c>
      <c r="I128" s="11">
        <f t="shared" si="117"/>
        <v>301.803774193548</v>
      </c>
      <c r="J128" s="11">
        <f t="shared" si="118"/>
        <v>0.514043164544698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0.913523339536153</v>
      </c>
      <c r="P128" s="11">
        <f t="shared" si="121"/>
        <v>0.469590428340605</v>
      </c>
      <c r="Q128" s="15">
        <f t="shared" si="122"/>
        <v>0.122093511368557</v>
      </c>
      <c r="R128" s="11">
        <f t="shared" si="123"/>
        <v>0.1355172</v>
      </c>
      <c r="S128" s="16">
        <f t="shared" si="124"/>
        <v>0.900944761023377</v>
      </c>
      <c r="T128" s="3">
        <v>0.01</v>
      </c>
      <c r="U128" s="17">
        <f t="shared" si="125"/>
        <v>0.00900944761023377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0.0239094476102338</v>
      </c>
      <c r="AU128" s="24">
        <f t="shared" si="129"/>
        <v>52.122</v>
      </c>
      <c r="AV128" s="1">
        <f t="shared" si="130"/>
        <v>0.26</v>
      </c>
      <c r="AW128" s="2">
        <f t="shared" si="131"/>
        <v>1.1</v>
      </c>
      <c r="AX128" s="1">
        <f t="shared" si="132"/>
        <v>2387.98420714627</v>
      </c>
    </row>
    <row r="129" s="1" customFormat="1" spans="1:50">
      <c r="A129" s="6"/>
      <c r="B129" s="6"/>
      <c r="C129" s="9">
        <v>6</v>
      </c>
      <c r="D129" s="28">
        <v>28.9060333333333</v>
      </c>
      <c r="E129" s="12">
        <f t="shared" si="133"/>
        <v>28.6537741935484</v>
      </c>
      <c r="F129" s="9" t="s">
        <v>109</v>
      </c>
      <c r="G129" s="6">
        <v>7</v>
      </c>
      <c r="H129" s="11">
        <f t="shared" si="116"/>
        <v>28.9060333333333</v>
      </c>
      <c r="I129" s="11">
        <f t="shared" si="117"/>
        <v>302.056033333333</v>
      </c>
      <c r="J129" s="11">
        <f t="shared" si="118"/>
        <v>0.528081443811746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0.965152911195548</v>
      </c>
      <c r="P129" s="11">
        <f t="shared" si="121"/>
        <v>0.509679342843256</v>
      </c>
      <c r="Q129" s="15">
        <f t="shared" si="122"/>
        <v>0.132516629139246</v>
      </c>
      <c r="R129" s="11">
        <f t="shared" si="123"/>
        <v>0.1355172</v>
      </c>
      <c r="S129" s="16">
        <f t="shared" si="124"/>
        <v>0.977858376200559</v>
      </c>
      <c r="T129" s="3">
        <v>0.01</v>
      </c>
      <c r="U129" s="17">
        <f t="shared" si="125"/>
        <v>0.00977858376200559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0.0246785837620056</v>
      </c>
      <c r="AU129" s="24">
        <f t="shared" si="129"/>
        <v>52.122</v>
      </c>
      <c r="AV129" s="1">
        <f t="shared" si="130"/>
        <v>0.26</v>
      </c>
      <c r="AW129" s="2">
        <f t="shared" si="131"/>
        <v>1.1</v>
      </c>
      <c r="AX129" s="1">
        <f t="shared" si="132"/>
        <v>2464.80258511625</v>
      </c>
    </row>
    <row r="130" s="1" customFormat="1" spans="1:50">
      <c r="A130" s="6"/>
      <c r="B130" s="6"/>
      <c r="C130" s="9">
        <v>7</v>
      </c>
      <c r="D130" s="28">
        <v>28.6825483870968</v>
      </c>
      <c r="E130" s="12">
        <f t="shared" si="133"/>
        <v>28.9060333333333</v>
      </c>
      <c r="F130" s="9" t="s">
        <v>109</v>
      </c>
      <c r="G130" s="6">
        <v>8</v>
      </c>
      <c r="H130" s="11">
        <f t="shared" si="116"/>
        <v>28.6825483870968</v>
      </c>
      <c r="I130" s="11">
        <f t="shared" si="117"/>
        <v>301.832548387097</v>
      </c>
      <c r="J130" s="11">
        <f t="shared" si="118"/>
        <v>0.515626583367361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0.976693568352293</v>
      </c>
      <c r="P130" s="11">
        <f t="shared" si="121"/>
        <v>0.503609167646369</v>
      </c>
      <c r="Q130" s="15">
        <f t="shared" si="122"/>
        <v>0.130938383588056</v>
      </c>
      <c r="R130" s="11">
        <f t="shared" si="123"/>
        <v>0.1355172</v>
      </c>
      <c r="S130" s="16">
        <f t="shared" si="124"/>
        <v>0.966212285879991</v>
      </c>
      <c r="T130" s="3">
        <v>0.01</v>
      </c>
      <c r="U130" s="17">
        <f t="shared" si="125"/>
        <v>0.00966212285879991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0.0245621228587999</v>
      </c>
      <c r="AU130" s="24">
        <f t="shared" si="129"/>
        <v>52.122</v>
      </c>
      <c r="AV130" s="1">
        <f t="shared" si="130"/>
        <v>0.26</v>
      </c>
      <c r="AW130" s="2">
        <f t="shared" si="131"/>
        <v>1.1</v>
      </c>
      <c r="AX130" s="1">
        <f t="shared" si="132"/>
        <v>2453.17091540397</v>
      </c>
    </row>
    <row r="131" s="1" customFormat="1" spans="1:50">
      <c r="A131" s="6"/>
      <c r="B131" s="6"/>
      <c r="C131" s="9">
        <v>8</v>
      </c>
      <c r="D131" s="28">
        <v>27.5515483870968</v>
      </c>
      <c r="E131" s="12">
        <f t="shared" si="133"/>
        <v>28.6825483870968</v>
      </c>
      <c r="F131" s="9" t="s">
        <v>109</v>
      </c>
      <c r="G131" s="6">
        <v>9</v>
      </c>
      <c r="H131" s="11">
        <f t="shared" si="116"/>
        <v>27.5515483870968</v>
      </c>
      <c r="I131" s="11">
        <f t="shared" si="117"/>
        <v>300.701548387097</v>
      </c>
      <c r="J131" s="11">
        <f t="shared" si="118"/>
        <v>0.456710847020539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0.994304400705924</v>
      </c>
      <c r="P131" s="11">
        <f t="shared" si="121"/>
        <v>0.454109605042652</v>
      </c>
      <c r="Q131" s="15">
        <f t="shared" si="122"/>
        <v>0.118068497311089</v>
      </c>
      <c r="R131" s="11">
        <f t="shared" si="123"/>
        <v>0.1355172</v>
      </c>
      <c r="S131" s="16">
        <f t="shared" si="124"/>
        <v>0.871243630410674</v>
      </c>
      <c r="T131" s="3">
        <v>0.01</v>
      </c>
      <c r="U131" s="17">
        <f t="shared" si="125"/>
        <v>0.00871243630410674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0.0236124363041067</v>
      </c>
      <c r="AU131" s="24">
        <f t="shared" si="129"/>
        <v>52.122</v>
      </c>
      <c r="AV131" s="1">
        <f t="shared" si="130"/>
        <v>0.26</v>
      </c>
      <c r="AW131" s="2">
        <f t="shared" si="131"/>
        <v>1.1</v>
      </c>
      <c r="AX131" s="1">
        <f t="shared" si="132"/>
        <v>2358.31985354273</v>
      </c>
    </row>
    <row r="132" s="1" customFormat="1" spans="1:50">
      <c r="A132" s="6"/>
      <c r="B132" s="6"/>
      <c r="C132" s="9">
        <v>9</v>
      </c>
      <c r="D132" s="28">
        <v>27.5582</v>
      </c>
      <c r="E132" s="12">
        <f t="shared" si="133"/>
        <v>27.5515483870968</v>
      </c>
      <c r="F132" s="9" t="s">
        <v>109</v>
      </c>
      <c r="G132" s="6">
        <v>10</v>
      </c>
      <c r="H132" s="11">
        <f t="shared" si="116"/>
        <v>27.5582</v>
      </c>
      <c r="I132" s="11">
        <f t="shared" si="117"/>
        <v>300.7082</v>
      </c>
      <c r="J132" s="11">
        <f t="shared" si="118"/>
        <v>0.457038081202521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1.06141479566327</v>
      </c>
      <c r="P132" s="11">
        <f t="shared" si="121"/>
        <v>0.485106981569908</v>
      </c>
      <c r="Q132" s="15">
        <f t="shared" si="122"/>
        <v>0.126127815208176</v>
      </c>
      <c r="R132" s="11">
        <f t="shared" si="123"/>
        <v>0.1355172</v>
      </c>
      <c r="S132" s="16">
        <f t="shared" si="124"/>
        <v>0.930714442212325</v>
      </c>
      <c r="T132" s="3">
        <v>0.01</v>
      </c>
      <c r="U132" s="17">
        <f t="shared" si="125"/>
        <v>0.00930714442212325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0.0192571444221232</v>
      </c>
      <c r="AU132" s="24">
        <f t="shared" si="129"/>
        <v>52.122</v>
      </c>
      <c r="AV132" s="1">
        <f t="shared" si="130"/>
        <v>0.26</v>
      </c>
      <c r="AW132" s="2">
        <f t="shared" si="131"/>
        <v>1.1</v>
      </c>
      <c r="AX132" s="1">
        <f t="shared" si="132"/>
        <v>1923.32995326426</v>
      </c>
    </row>
    <row r="133" s="1" customFormat="1" spans="1:50">
      <c r="A133" s="6"/>
      <c r="B133" s="6"/>
      <c r="C133" s="9">
        <v>10</v>
      </c>
      <c r="D133" s="28">
        <v>24.7297741935484</v>
      </c>
      <c r="E133" s="12">
        <f t="shared" si="133"/>
        <v>27.5582</v>
      </c>
      <c r="F133" s="9" t="s">
        <v>109</v>
      </c>
      <c r="G133" s="6">
        <v>11</v>
      </c>
      <c r="H133" s="11">
        <f t="shared" si="116"/>
        <v>24.7297741935484</v>
      </c>
      <c r="I133" s="11">
        <f t="shared" si="117"/>
        <v>297.879774193548</v>
      </c>
      <c r="J133" s="11">
        <f t="shared" si="118"/>
        <v>0.336069128377665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0.547492423388696</v>
      </c>
      <c r="O133" s="11">
        <f t="shared" si="134"/>
        <v>0.550035390704668</v>
      </c>
      <c r="P133" s="11">
        <f t="shared" si="121"/>
        <v>0.184849914330986</v>
      </c>
      <c r="Q133" s="15">
        <f t="shared" si="122"/>
        <v>0.0480609777260564</v>
      </c>
      <c r="R133" s="11">
        <f t="shared" si="123"/>
        <v>0.1355172</v>
      </c>
      <c r="S133" s="16">
        <f t="shared" si="124"/>
        <v>0.354648544436104</v>
      </c>
      <c r="T133" s="3">
        <v>0.01</v>
      </c>
      <c r="U133" s="17">
        <f t="shared" si="125"/>
        <v>0.00354648544436104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0.013496485444361</v>
      </c>
      <c r="AU133" s="24">
        <f t="shared" si="129"/>
        <v>52.122</v>
      </c>
      <c r="AV133" s="1">
        <f t="shared" si="130"/>
        <v>0.26</v>
      </c>
      <c r="AW133" s="2">
        <f t="shared" si="131"/>
        <v>1.1</v>
      </c>
      <c r="AX133" s="1">
        <f t="shared" si="132"/>
        <v>1347.97736102104</v>
      </c>
    </row>
    <row r="134" s="1" customFormat="1" spans="1:51">
      <c r="A134" s="6"/>
      <c r="B134" s="6"/>
      <c r="C134" s="9">
        <v>11</v>
      </c>
      <c r="D134" s="28">
        <v>23.1212666666667</v>
      </c>
      <c r="E134" s="12">
        <f t="shared" si="133"/>
        <v>24.7297741935484</v>
      </c>
      <c r="F134" s="9" t="s">
        <v>111</v>
      </c>
      <c r="G134" s="6">
        <v>12</v>
      </c>
      <c r="H134" s="11">
        <f t="shared" si="116"/>
        <v>23.1212666666667</v>
      </c>
      <c r="I134" s="11">
        <f t="shared" si="117"/>
        <v>296.271266666667</v>
      </c>
      <c r="J134" s="11">
        <f t="shared" si="118"/>
        <v>0.281421536913959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0.886405476373682</v>
      </c>
      <c r="P134" s="11">
        <f t="shared" si="121"/>
        <v>0.249453591490032</v>
      </c>
      <c r="Q134" s="15">
        <f t="shared" si="122"/>
        <v>0.0648579337874082</v>
      </c>
      <c r="R134" s="11">
        <f t="shared" si="123"/>
        <v>0.1355172</v>
      </c>
      <c r="S134" s="16">
        <f t="shared" si="124"/>
        <v>0.478595586297593</v>
      </c>
      <c r="T134" s="3">
        <v>0.01</v>
      </c>
      <c r="U134" s="17">
        <f t="shared" si="125"/>
        <v>0.00478595586297593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0.0102759558629759</v>
      </c>
      <c r="AU134" s="24">
        <f t="shared" si="129"/>
        <v>52.122</v>
      </c>
      <c r="AV134" s="1">
        <f t="shared" si="130"/>
        <v>0.26</v>
      </c>
      <c r="AW134" s="2">
        <f t="shared" si="131"/>
        <v>1.1</v>
      </c>
      <c r="AX134" s="1">
        <f t="shared" si="132"/>
        <v>1026.3231804492</v>
      </c>
      <c r="AY134" s="1">
        <f>SUM(AX123:AX134)</f>
        <v>20938.7339160195</v>
      </c>
    </row>
    <row r="135" s="1" customFormat="1" spans="1:46">
      <c r="A135" s="6"/>
      <c r="B135" s="6"/>
      <c r="C135" s="9">
        <v>12</v>
      </c>
      <c r="D135" s="28">
        <v>18.9105806451613</v>
      </c>
      <c r="E135" s="12">
        <f t="shared" si="133"/>
        <v>23.1212666666667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28">
        <v>20.5489885167742</v>
      </c>
      <c r="E139" s="9"/>
      <c r="F139" s="9"/>
      <c r="G139" s="6">
        <v>1</v>
      </c>
      <c r="H139" s="11">
        <f t="shared" ref="H139:H150" si="135">E140</f>
        <v>20.5489885167742</v>
      </c>
      <c r="I139" s="11">
        <f t="shared" ref="I139:I150" si="136">H139+273.15</f>
        <v>293.698988516774</v>
      </c>
      <c r="J139" s="11">
        <f t="shared" ref="J139:J150" si="137">EXP(($C$18*(I139-$C$16))/($C$19*I139*$C$16))</f>
        <v>0.211034142202773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0.0600814202851295</v>
      </c>
      <c r="Q139" s="15">
        <f t="shared" ref="Q139:Q150" si="141">P139*$B$125</f>
        <v>0.0156211692741337</v>
      </c>
      <c r="R139" s="11">
        <f t="shared" ref="R139:R150" si="142">L139*$B$125</f>
        <v>0.074022</v>
      </c>
      <c r="S139" s="16">
        <f t="shared" ref="S139:S150" si="143">Q139/R139</f>
        <v>0.211034142202773</v>
      </c>
      <c r="T139" s="3">
        <v>0.01</v>
      </c>
      <c r="U139" s="17">
        <f t="shared" ref="U139:U150" si="144">S139*T139</f>
        <v>0.00211034142202773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0.00760034142202773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28">
        <v>20.5923870967742</v>
      </c>
      <c r="E140" s="12">
        <f t="shared" ref="E140:E151" si="154">D139</f>
        <v>20.5489885167742</v>
      </c>
      <c r="F140" s="9" t="s">
        <v>109</v>
      </c>
      <c r="G140" s="6">
        <v>2</v>
      </c>
      <c r="H140" s="11">
        <f t="shared" si="135"/>
        <v>20.5923870967742</v>
      </c>
      <c r="I140" s="11">
        <f t="shared" si="136"/>
        <v>293.742387096774</v>
      </c>
      <c r="J140" s="11">
        <f t="shared" si="137"/>
        <v>0.212070331176658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0.50931857971487</v>
      </c>
      <c r="P140" s="11">
        <f t="shared" si="140"/>
        <v>0.108011359874558</v>
      </c>
      <c r="Q140" s="15">
        <f t="shared" si="141"/>
        <v>0.028082953567385</v>
      </c>
      <c r="R140" s="11">
        <f t="shared" si="142"/>
        <v>0.074022</v>
      </c>
      <c r="S140" s="16">
        <f t="shared" si="143"/>
        <v>0.379386581926793</v>
      </c>
      <c r="T140" s="3">
        <v>0.01</v>
      </c>
      <c r="U140" s="17">
        <f t="shared" si="144"/>
        <v>0.00379386581926793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0.00928386581926793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28">
        <v>21.0863793103448</v>
      </c>
      <c r="E141" s="12">
        <f t="shared" si="154"/>
        <v>20.5923870967742</v>
      </c>
      <c r="F141" s="9" t="s">
        <v>109</v>
      </c>
      <c r="G141" s="6">
        <v>3</v>
      </c>
      <c r="H141" s="11">
        <f t="shared" si="135"/>
        <v>21.0863793103448</v>
      </c>
      <c r="I141" s="11">
        <f t="shared" si="136"/>
        <v>294.236379310345</v>
      </c>
      <c r="J141" s="11">
        <f t="shared" si="137"/>
        <v>0.22420682655405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0.686007219840313</v>
      </c>
      <c r="P141" s="11">
        <f t="shared" si="140"/>
        <v>0.153807501753563</v>
      </c>
      <c r="Q141" s="15">
        <f t="shared" si="141"/>
        <v>0.0399899504559264</v>
      </c>
      <c r="R141" s="11">
        <f t="shared" si="142"/>
        <v>0.074022</v>
      </c>
      <c r="S141" s="16">
        <f t="shared" si="143"/>
        <v>0.540244122773316</v>
      </c>
      <c r="T141" s="3">
        <v>0.01</v>
      </c>
      <c r="U141" s="17">
        <f t="shared" si="144"/>
        <v>0.00540244122773316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0.0153524412277332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28">
        <v>24.4259032258065</v>
      </c>
      <c r="E142" s="12">
        <f t="shared" si="154"/>
        <v>21.0863793103448</v>
      </c>
      <c r="F142" s="9" t="s">
        <v>109</v>
      </c>
      <c r="G142" s="6">
        <v>4</v>
      </c>
      <c r="H142" s="11">
        <f t="shared" si="135"/>
        <v>24.4259032258065</v>
      </c>
      <c r="I142" s="11">
        <f t="shared" si="136"/>
        <v>297.575903225806</v>
      </c>
      <c r="J142" s="11">
        <f t="shared" si="137"/>
        <v>0.325036806142892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0.81689971808675</v>
      </c>
      <c r="P142" s="11">
        <f t="shared" si="140"/>
        <v>0.265522475305946</v>
      </c>
      <c r="Q142" s="15">
        <f t="shared" si="141"/>
        <v>0.0690358435795459</v>
      </c>
      <c r="R142" s="11">
        <f t="shared" si="142"/>
        <v>0.074022</v>
      </c>
      <c r="S142" s="16">
        <f t="shared" si="143"/>
        <v>0.932639533916212</v>
      </c>
      <c r="T142" s="3">
        <v>0.01</v>
      </c>
      <c r="U142" s="17">
        <f t="shared" si="144"/>
        <v>0.00932639533916212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0.0192763953391621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28">
        <v>24.1058666666667</v>
      </c>
      <c r="E143" s="12">
        <f t="shared" si="154"/>
        <v>24.4259032258065</v>
      </c>
      <c r="F143" s="9" t="s">
        <v>109</v>
      </c>
      <c r="G143" s="6">
        <v>5</v>
      </c>
      <c r="H143" s="11">
        <f t="shared" si="135"/>
        <v>24.1058666666667</v>
      </c>
      <c r="I143" s="11">
        <f t="shared" si="136"/>
        <v>297.255866666667</v>
      </c>
      <c r="J143" s="11">
        <f t="shared" si="137"/>
        <v>0.313785770205878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0.523808380641764</v>
      </c>
      <c r="O143" s="11">
        <f t="shared" si="155"/>
        <v>0.31226886213904</v>
      </c>
      <c r="P143" s="11">
        <f t="shared" si="140"/>
        <v>0.0979855254176119</v>
      </c>
      <c r="Q143" s="15">
        <f t="shared" si="141"/>
        <v>0.0254762366085791</v>
      </c>
      <c r="R143" s="11">
        <f t="shared" si="142"/>
        <v>0.074022</v>
      </c>
      <c r="S143" s="16">
        <f t="shared" si="143"/>
        <v>0.34417114653183</v>
      </c>
      <c r="T143" s="3">
        <v>0.01</v>
      </c>
      <c r="U143" s="17">
        <f t="shared" si="144"/>
        <v>0.0034417114653183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0.0183417114653183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28">
        <v>28.6537741935484</v>
      </c>
      <c r="E144" s="12">
        <f t="shared" si="154"/>
        <v>24.1058666666667</v>
      </c>
      <c r="F144" s="9" t="s">
        <v>111</v>
      </c>
      <c r="G144" s="6">
        <v>6</v>
      </c>
      <c r="H144" s="11">
        <f t="shared" si="135"/>
        <v>28.6537741935484</v>
      </c>
      <c r="I144" s="11">
        <f t="shared" si="136"/>
        <v>301.803774193548</v>
      </c>
      <c r="J144" s="11">
        <f t="shared" si="137"/>
        <v>0.514043164544698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0.498983336721428</v>
      </c>
      <c r="P144" s="11">
        <f t="shared" si="140"/>
        <v>0.256498973463355</v>
      </c>
      <c r="Q144" s="15">
        <f t="shared" si="141"/>
        <v>0.0666897331004724</v>
      </c>
      <c r="R144" s="11">
        <f t="shared" si="142"/>
        <v>0.074022</v>
      </c>
      <c r="S144" s="16">
        <f t="shared" si="143"/>
        <v>0.900944761023377</v>
      </c>
      <c r="T144" s="3">
        <v>0.01</v>
      </c>
      <c r="U144" s="17">
        <f t="shared" si="144"/>
        <v>0.00900944761023377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0.0239094476102338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28">
        <v>28.9060333333333</v>
      </c>
      <c r="E145" s="12">
        <f t="shared" si="154"/>
        <v>28.6537741935484</v>
      </c>
      <c r="F145" s="9" t="s">
        <v>109</v>
      </c>
      <c r="G145" s="6">
        <v>7</v>
      </c>
      <c r="H145" s="11">
        <f t="shared" si="135"/>
        <v>28.9060333333333</v>
      </c>
      <c r="I145" s="11">
        <f t="shared" si="136"/>
        <v>302.056033333333</v>
      </c>
      <c r="J145" s="11">
        <f t="shared" si="137"/>
        <v>0.528081443811746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0.527184363258073</v>
      </c>
      <c r="P145" s="11">
        <f t="shared" si="140"/>
        <v>0.278396279704299</v>
      </c>
      <c r="Q145" s="15">
        <f t="shared" si="141"/>
        <v>0.0723830327231178</v>
      </c>
      <c r="R145" s="11">
        <f t="shared" si="142"/>
        <v>0.074022</v>
      </c>
      <c r="S145" s="16">
        <f t="shared" si="143"/>
        <v>0.97785837620056</v>
      </c>
      <c r="T145" s="3">
        <v>0.01</v>
      </c>
      <c r="U145" s="17">
        <f t="shared" si="144"/>
        <v>0.0097785837620056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0.0246785837620056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28">
        <v>28.6825483870968</v>
      </c>
      <c r="E146" s="12">
        <f t="shared" si="154"/>
        <v>28.9060333333333</v>
      </c>
      <c r="F146" s="9" t="s">
        <v>109</v>
      </c>
      <c r="G146" s="6">
        <v>8</v>
      </c>
      <c r="H146" s="11">
        <f t="shared" si="135"/>
        <v>28.6825483870968</v>
      </c>
      <c r="I146" s="11">
        <f t="shared" si="136"/>
        <v>301.832548387097</v>
      </c>
      <c r="J146" s="11">
        <f t="shared" si="137"/>
        <v>0.515626583367361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0.533488083553773</v>
      </c>
      <c r="P146" s="11">
        <f t="shared" si="140"/>
        <v>0.275080637790034</v>
      </c>
      <c r="Q146" s="15">
        <f t="shared" si="141"/>
        <v>0.0715209658254087</v>
      </c>
      <c r="R146" s="11">
        <f t="shared" si="142"/>
        <v>0.074022</v>
      </c>
      <c r="S146" s="16">
        <f t="shared" si="143"/>
        <v>0.966212285879992</v>
      </c>
      <c r="T146" s="3">
        <v>0.01</v>
      </c>
      <c r="U146" s="17">
        <f t="shared" si="144"/>
        <v>0.00966212285879992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0.0245621228587999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28">
        <v>27.5515483870968</v>
      </c>
      <c r="E147" s="12">
        <f t="shared" si="154"/>
        <v>28.6825483870968</v>
      </c>
      <c r="F147" s="9" t="s">
        <v>109</v>
      </c>
      <c r="G147" s="6">
        <v>9</v>
      </c>
      <c r="H147" s="11">
        <f t="shared" si="135"/>
        <v>27.5515483870968</v>
      </c>
      <c r="I147" s="11">
        <f t="shared" si="136"/>
        <v>300.701548387097</v>
      </c>
      <c r="J147" s="11">
        <f t="shared" si="137"/>
        <v>0.456710847020539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0.54310744576374</v>
      </c>
      <c r="P147" s="11">
        <f t="shared" si="140"/>
        <v>0.248043061577919</v>
      </c>
      <c r="Q147" s="15">
        <f t="shared" si="141"/>
        <v>0.0644911960102589</v>
      </c>
      <c r="R147" s="11">
        <f t="shared" si="142"/>
        <v>0.074022</v>
      </c>
      <c r="S147" s="16">
        <f t="shared" si="143"/>
        <v>0.871243630410674</v>
      </c>
      <c r="T147" s="3">
        <v>0.01</v>
      </c>
      <c r="U147" s="17">
        <f t="shared" si="144"/>
        <v>0.00871243630410674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0.0236124363041067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28">
        <v>27.5582</v>
      </c>
      <c r="E148" s="12">
        <f t="shared" si="154"/>
        <v>27.5515483870968</v>
      </c>
      <c r="F148" s="9" t="s">
        <v>109</v>
      </c>
      <c r="G148" s="6">
        <v>10</v>
      </c>
      <c r="H148" s="11">
        <f t="shared" si="135"/>
        <v>27.5582</v>
      </c>
      <c r="I148" s="11">
        <f t="shared" si="136"/>
        <v>300.7082</v>
      </c>
      <c r="J148" s="11">
        <f t="shared" si="137"/>
        <v>0.457038081202521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0.579764384185821</v>
      </c>
      <c r="P148" s="11">
        <f t="shared" si="140"/>
        <v>0.264974401697849</v>
      </c>
      <c r="Q148" s="15">
        <f t="shared" si="141"/>
        <v>0.0688933444414407</v>
      </c>
      <c r="R148" s="11">
        <f t="shared" si="142"/>
        <v>0.074022</v>
      </c>
      <c r="S148" s="16">
        <f t="shared" si="143"/>
        <v>0.930714442212324</v>
      </c>
      <c r="T148" s="3">
        <v>0.01</v>
      </c>
      <c r="U148" s="17">
        <f t="shared" si="144"/>
        <v>0.00930714442212324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0.0192571444221232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28">
        <v>24.7297741935484</v>
      </c>
      <c r="E149" s="12">
        <f t="shared" si="154"/>
        <v>27.5582</v>
      </c>
      <c r="F149" s="9" t="s">
        <v>109</v>
      </c>
      <c r="G149" s="6">
        <v>11</v>
      </c>
      <c r="H149" s="11">
        <f t="shared" si="135"/>
        <v>24.7297741935484</v>
      </c>
      <c r="I149" s="11">
        <f t="shared" si="136"/>
        <v>297.879774193548</v>
      </c>
      <c r="J149" s="11">
        <f t="shared" si="137"/>
        <v>0.336069128377665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0.299050483363574</v>
      </c>
      <c r="O149" s="11">
        <f t="shared" si="155"/>
        <v>0.300439499124398</v>
      </c>
      <c r="P149" s="11">
        <f t="shared" si="140"/>
        <v>0.100968440600959</v>
      </c>
      <c r="Q149" s="15">
        <f t="shared" si="141"/>
        <v>0.0262517945562493</v>
      </c>
      <c r="R149" s="11">
        <f t="shared" si="142"/>
        <v>0.074022</v>
      </c>
      <c r="S149" s="16">
        <f t="shared" si="143"/>
        <v>0.354648544436104</v>
      </c>
      <c r="T149" s="3">
        <v>0.01</v>
      </c>
      <c r="U149" s="17">
        <f t="shared" si="144"/>
        <v>0.00354648544436104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0.013496485444361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28">
        <v>23.1212666666667</v>
      </c>
      <c r="E150" s="12">
        <f t="shared" si="154"/>
        <v>24.7297741935484</v>
      </c>
      <c r="F150" s="9" t="s">
        <v>111</v>
      </c>
      <c r="G150" s="6">
        <v>12</v>
      </c>
      <c r="H150" s="11">
        <f t="shared" si="135"/>
        <v>23.1212666666667</v>
      </c>
      <c r="I150" s="11">
        <f t="shared" si="136"/>
        <v>296.271266666667</v>
      </c>
      <c r="J150" s="11">
        <f t="shared" si="137"/>
        <v>0.281421536913959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0.48417105852344</v>
      </c>
      <c r="P150" s="11">
        <f t="shared" si="140"/>
        <v>0.136256163418925</v>
      </c>
      <c r="Q150" s="15">
        <f t="shared" si="141"/>
        <v>0.0354266024889205</v>
      </c>
      <c r="R150" s="11">
        <f t="shared" si="142"/>
        <v>0.074022</v>
      </c>
      <c r="S150" s="16">
        <f t="shared" si="143"/>
        <v>0.478595586297593</v>
      </c>
      <c r="T150" s="3">
        <v>0.01</v>
      </c>
      <c r="U150" s="17">
        <f t="shared" si="144"/>
        <v>0.00478595586297593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0.0102759558629759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28">
        <v>18.9105806451613</v>
      </c>
      <c r="E151" s="12">
        <f t="shared" si="154"/>
        <v>23.1212666666667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135.1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22.1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631.2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1974.25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75.6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60602018.3882997</v>
      </c>
      <c r="J16" s="7" t="s">
        <v>35</v>
      </c>
      <c r="K16" s="7">
        <f>I16/(10000*1000)</f>
        <v>6.06020183882997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33698259.6247917</v>
      </c>
      <c r="J17" s="7" t="s">
        <v>35</v>
      </c>
      <c r="K17" s="7">
        <f>I17/(10000*1000)</f>
        <v>3.36982596247917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7.77310731519355</v>
      </c>
      <c r="E29" s="9"/>
      <c r="F29" s="9"/>
      <c r="G29" s="6">
        <v>1</v>
      </c>
      <c r="H29" s="11">
        <f t="shared" ref="H29:H40" si="0">E30</f>
        <v>7.77310731519355</v>
      </c>
      <c r="I29" s="11">
        <f t="shared" ref="I29:I40" si="1">H29+273.15</f>
        <v>280.923107315194</v>
      </c>
      <c r="J29" s="11">
        <f t="shared" ref="J29:J40" si="2">EXP(($C$18*(I29-$C$16))/($C$19*I29*$C$16))</f>
        <v>0.0467266072972834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0.0464186010775154</v>
      </c>
      <c r="Q29" s="15">
        <f t="shared" ref="Q29:Q40" si="6">P29*$B$31</f>
        <v>0.00603441814007701</v>
      </c>
      <c r="R29" s="11">
        <f t="shared" ref="R29:R40" si="7">L29*$B$31</f>
        <v>0.129143083333333</v>
      </c>
      <c r="S29" s="16">
        <f t="shared" ref="S29:S40" si="8">Q29/R29</f>
        <v>0.0467266072972835</v>
      </c>
      <c r="T29" s="3">
        <v>0.01</v>
      </c>
      <c r="U29" s="17">
        <f t="shared" ref="U29:U40" si="9">S29*T29</f>
        <v>0.000467266072972835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0.0223672660729728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0.0916666666666667</v>
      </c>
      <c r="AU29" s="1">
        <f t="shared" ref="AU29:AU40" si="17">AT29*10000*AS29*0.67*AR29*AQ29</f>
        <v>177.406814134781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6.35041935483871</v>
      </c>
      <c r="E30" s="12">
        <f t="shared" ref="E30:E41" si="18">D29</f>
        <v>7.77310731519355</v>
      </c>
      <c r="F30" s="9" t="s">
        <v>109</v>
      </c>
      <c r="G30" s="6">
        <v>2</v>
      </c>
      <c r="H30" s="11">
        <f t="shared" si="0"/>
        <v>6.35041935483871</v>
      </c>
      <c r="I30" s="11">
        <f t="shared" si="1"/>
        <v>279.500419354839</v>
      </c>
      <c r="J30" s="11">
        <f t="shared" si="2"/>
        <v>0.0391691964784201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1.94039806558915</v>
      </c>
      <c r="P30" s="11">
        <f t="shared" si="5"/>
        <v>0.0760038330774077</v>
      </c>
      <c r="Q30" s="15">
        <f t="shared" si="6"/>
        <v>0.009880498300063</v>
      </c>
      <c r="R30" s="11">
        <f t="shared" si="7"/>
        <v>0.129143083333333</v>
      </c>
      <c r="S30" s="16">
        <f t="shared" si="8"/>
        <v>0.076508149294843</v>
      </c>
      <c r="T30" s="3">
        <v>0.01</v>
      </c>
      <c r="U30" s="17">
        <f t="shared" si="9"/>
        <v>0.00076508149294843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0.0226650814929484</v>
      </c>
      <c r="AR30" s="24">
        <f t="shared" si="15"/>
        <v>99.3408333333333</v>
      </c>
      <c r="AS30" s="1">
        <f t="shared" si="16"/>
        <v>0.13</v>
      </c>
      <c r="AT30" s="2">
        <f>$E$4/12</f>
        <v>0.0916666666666667</v>
      </c>
      <c r="AU30" s="1">
        <f t="shared" si="17"/>
        <v>179.768948366372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8.63665517241379</v>
      </c>
      <c r="E31" s="12">
        <f t="shared" si="18"/>
        <v>6.35041935483871</v>
      </c>
      <c r="F31" s="9" t="s">
        <v>109</v>
      </c>
      <c r="G31" s="6">
        <v>3</v>
      </c>
      <c r="H31" s="11">
        <f t="shared" si="0"/>
        <v>8.63665517241379</v>
      </c>
      <c r="I31" s="11">
        <f t="shared" si="1"/>
        <v>281.786655172414</v>
      </c>
      <c r="J31" s="11">
        <f t="shared" si="2"/>
        <v>0.0519629422324947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2.85780256584508</v>
      </c>
      <c r="P31" s="11">
        <f t="shared" si="5"/>
        <v>0.148499829640883</v>
      </c>
      <c r="Q31" s="15">
        <f t="shared" si="6"/>
        <v>0.0193049778533148</v>
      </c>
      <c r="R31" s="11">
        <f t="shared" si="7"/>
        <v>0.129143083333333</v>
      </c>
      <c r="S31" s="16">
        <f t="shared" si="8"/>
        <v>0.149485186159652</v>
      </c>
      <c r="T31" s="3">
        <v>0.01</v>
      </c>
      <c r="U31" s="17">
        <f t="shared" si="9"/>
        <v>0.00149485186159652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0.0290448518615965</v>
      </c>
      <c r="AR31" s="24">
        <f t="shared" si="15"/>
        <v>99.3408333333333</v>
      </c>
      <c r="AS31" s="1">
        <f t="shared" si="16"/>
        <v>0.13</v>
      </c>
      <c r="AT31" s="2">
        <f>$E$4/12</f>
        <v>0.0916666666666667</v>
      </c>
      <c r="AU31" s="1">
        <f t="shared" si="17"/>
        <v>230.370337571508</v>
      </c>
    </row>
    <row r="32" s="1" customFormat="1" spans="1:47">
      <c r="A32" s="6"/>
      <c r="B32" s="6"/>
      <c r="C32" s="9">
        <v>3</v>
      </c>
      <c r="D32" s="10">
        <v>12.8285806451613</v>
      </c>
      <c r="E32" s="12">
        <f t="shared" si="18"/>
        <v>8.63665517241379</v>
      </c>
      <c r="F32" s="9" t="s">
        <v>109</v>
      </c>
      <c r="G32" s="6">
        <v>4</v>
      </c>
      <c r="H32" s="11">
        <f t="shared" si="0"/>
        <v>12.8285806451613</v>
      </c>
      <c r="I32" s="11">
        <f t="shared" si="1"/>
        <v>285.978580645161</v>
      </c>
      <c r="J32" s="11">
        <f t="shared" si="2"/>
        <v>0.0862306841878658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3.70271106953753</v>
      </c>
      <c r="P32" s="11">
        <f t="shared" si="5"/>
        <v>0.319287308876205</v>
      </c>
      <c r="Q32" s="15">
        <f t="shared" si="6"/>
        <v>0.0415073501539067</v>
      </c>
      <c r="R32" s="11">
        <f t="shared" si="7"/>
        <v>0.129143083333333</v>
      </c>
      <c r="S32" s="16">
        <f t="shared" si="8"/>
        <v>0.321405909496303</v>
      </c>
      <c r="T32" s="3">
        <v>0.01</v>
      </c>
      <c r="U32" s="17">
        <f t="shared" si="9"/>
        <v>0.00321405909496303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0.030764059094963</v>
      </c>
      <c r="AR32" s="24">
        <f t="shared" si="15"/>
        <v>99.3408333333333</v>
      </c>
      <c r="AS32" s="1">
        <f t="shared" si="16"/>
        <v>0.13</v>
      </c>
      <c r="AT32" s="2">
        <f>$E$4/12</f>
        <v>0.0916666666666667</v>
      </c>
      <c r="AU32" s="1">
        <f t="shared" si="17"/>
        <v>244.006294559455</v>
      </c>
    </row>
    <row r="33" s="1" customFormat="1" spans="1:47">
      <c r="A33" s="6"/>
      <c r="B33" s="6"/>
      <c r="C33" s="9">
        <v>4</v>
      </c>
      <c r="D33" s="10">
        <v>15.1231333333333</v>
      </c>
      <c r="E33" s="12">
        <f t="shared" si="18"/>
        <v>12.8285806451613</v>
      </c>
      <c r="F33" s="9" t="s">
        <v>109</v>
      </c>
      <c r="G33" s="6">
        <v>5</v>
      </c>
      <c r="H33" s="11">
        <f t="shared" si="0"/>
        <v>15.1231333333333</v>
      </c>
      <c r="I33" s="11">
        <f t="shared" si="1"/>
        <v>288.273133333333</v>
      </c>
      <c r="J33" s="11">
        <f t="shared" si="2"/>
        <v>0.113072628615805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3.21425257262825</v>
      </c>
      <c r="O33" s="11">
        <f t="shared" si="19"/>
        <v>1.1625795213664</v>
      </c>
      <c r="P33" s="11">
        <f t="shared" si="5"/>
        <v>0.131455922455803</v>
      </c>
      <c r="Q33" s="15">
        <f t="shared" si="6"/>
        <v>0.0170892699192544</v>
      </c>
      <c r="R33" s="11">
        <f t="shared" si="7"/>
        <v>0.129143083333333</v>
      </c>
      <c r="S33" s="16">
        <f t="shared" si="8"/>
        <v>0.132328185746852</v>
      </c>
      <c r="T33" s="3">
        <v>0.01</v>
      </c>
      <c r="U33" s="17">
        <f t="shared" si="9"/>
        <v>0.00132328185746852</v>
      </c>
      <c r="V33" s="16"/>
      <c r="W33" s="3"/>
      <c r="X33" s="17"/>
      <c r="Y33" s="18">
        <v>0.05</v>
      </c>
      <c r="Z33" s="3">
        <v>0.21</v>
      </c>
      <c r="AA33" s="19">
        <f t="shared" si="10"/>
        <v>0.0105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0.0343232818574685</v>
      </c>
      <c r="AR33" s="24">
        <f t="shared" si="15"/>
        <v>99.3408333333333</v>
      </c>
      <c r="AS33" s="1">
        <f t="shared" si="16"/>
        <v>0.13</v>
      </c>
      <c r="AT33" s="2">
        <f>$E$4/12</f>
        <v>0.0916666666666667</v>
      </c>
      <c r="AU33" s="1">
        <f t="shared" si="17"/>
        <v>272.236404087909</v>
      </c>
    </row>
    <row r="34" s="1" customFormat="1" spans="1:47">
      <c r="A34" s="6"/>
      <c r="B34" s="6"/>
      <c r="C34" s="9">
        <v>5</v>
      </c>
      <c r="D34" s="10">
        <v>21.4293870967742</v>
      </c>
      <c r="E34" s="12">
        <f t="shared" si="18"/>
        <v>15.1231333333333</v>
      </c>
      <c r="F34" s="9" t="s">
        <v>111</v>
      </c>
      <c r="G34" s="6">
        <v>6</v>
      </c>
      <c r="H34" s="11">
        <f t="shared" si="0"/>
        <v>21.4293870967742</v>
      </c>
      <c r="I34" s="11">
        <f t="shared" si="1"/>
        <v>294.579387096774</v>
      </c>
      <c r="J34" s="11">
        <f t="shared" si="2"/>
        <v>0.233014553183732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2.02453193224393</v>
      </c>
      <c r="P34" s="11">
        <f t="shared" si="5"/>
        <v>0.471745403598018</v>
      </c>
      <c r="Q34" s="15">
        <f t="shared" si="6"/>
        <v>0.0613269024677423</v>
      </c>
      <c r="R34" s="11">
        <f t="shared" si="7"/>
        <v>0.129143083333333</v>
      </c>
      <c r="S34" s="16">
        <f t="shared" si="8"/>
        <v>0.474875625428971</v>
      </c>
      <c r="T34" s="3">
        <v>0.01</v>
      </c>
      <c r="U34" s="17">
        <f t="shared" si="9"/>
        <v>0.00474875625428971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0.0377487562542897</v>
      </c>
      <c r="AR34" s="24">
        <f t="shared" si="15"/>
        <v>99.3408333333333</v>
      </c>
      <c r="AS34" s="1">
        <f t="shared" si="16"/>
        <v>0.13</v>
      </c>
      <c r="AT34" s="2">
        <f>$E$4/12</f>
        <v>0.0916666666666667</v>
      </c>
      <c r="AU34" s="1">
        <f t="shared" si="17"/>
        <v>299.405683411438</v>
      </c>
    </row>
    <row r="35" s="1" customFormat="1" spans="1:47">
      <c r="A35" s="6"/>
      <c r="B35" s="6"/>
      <c r="C35" s="9">
        <v>6</v>
      </c>
      <c r="D35" s="10">
        <v>23.8573333333333</v>
      </c>
      <c r="E35" s="12">
        <f t="shared" si="18"/>
        <v>21.4293870967742</v>
      </c>
      <c r="F35" s="9" t="s">
        <v>109</v>
      </c>
      <c r="G35" s="6">
        <v>7</v>
      </c>
      <c r="H35" s="11">
        <f t="shared" si="0"/>
        <v>23.8573333333333</v>
      </c>
      <c r="I35" s="11">
        <f t="shared" si="1"/>
        <v>297.007333333333</v>
      </c>
      <c r="J35" s="11">
        <f t="shared" si="2"/>
        <v>0.305301827607468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2.54619486197924</v>
      </c>
      <c r="P35" s="11">
        <f t="shared" si="5"/>
        <v>0.777357944807008</v>
      </c>
      <c r="Q35" s="15">
        <f t="shared" si="6"/>
        <v>0.101056532824911</v>
      </c>
      <c r="R35" s="11">
        <f t="shared" si="7"/>
        <v>0.129143083333333</v>
      </c>
      <c r="S35" s="16">
        <f t="shared" si="8"/>
        <v>0.782516029635692</v>
      </c>
      <c r="T35" s="3">
        <v>0.01</v>
      </c>
      <c r="U35" s="17">
        <f t="shared" si="9"/>
        <v>0.00782516029635692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0.0408251602963569</v>
      </c>
      <c r="AR35" s="24">
        <f t="shared" si="15"/>
        <v>99.3408333333333</v>
      </c>
      <c r="AS35" s="1">
        <f t="shared" si="16"/>
        <v>0.13</v>
      </c>
      <c r="AT35" s="2">
        <f>$E$4/12</f>
        <v>0.0916666666666667</v>
      </c>
      <c r="AU35" s="1">
        <f t="shared" si="17"/>
        <v>323.8062980558</v>
      </c>
    </row>
    <row r="36" s="1" customFormat="1" spans="1:47">
      <c r="A36" s="6"/>
      <c r="B36" s="6"/>
      <c r="C36" s="9">
        <v>7</v>
      </c>
      <c r="D36" s="10">
        <v>25.0537419354839</v>
      </c>
      <c r="E36" s="12">
        <f t="shared" si="18"/>
        <v>23.8573333333333</v>
      </c>
      <c r="F36" s="9" t="s">
        <v>109</v>
      </c>
      <c r="G36" s="6">
        <v>8</v>
      </c>
      <c r="H36" s="11">
        <f t="shared" si="0"/>
        <v>25.0537419354839</v>
      </c>
      <c r="I36" s="11">
        <f t="shared" si="1"/>
        <v>298.203741935484</v>
      </c>
      <c r="J36" s="11">
        <f t="shared" si="2"/>
        <v>0.34821772164546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2.76224525050557</v>
      </c>
      <c r="P36" s="11">
        <f t="shared" si="5"/>
        <v>0.961862747757042</v>
      </c>
      <c r="Q36" s="15">
        <f t="shared" si="6"/>
        <v>0.125042157208415</v>
      </c>
      <c r="R36" s="11">
        <f t="shared" si="7"/>
        <v>0.129143083333333</v>
      </c>
      <c r="S36" s="16">
        <f t="shared" si="8"/>
        <v>0.968245096686033</v>
      </c>
      <c r="T36" s="3">
        <v>0.01</v>
      </c>
      <c r="U36" s="17">
        <f t="shared" si="9"/>
        <v>0.00968245096686033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0.0426824509668603</v>
      </c>
      <c r="AR36" s="24">
        <f t="shared" si="15"/>
        <v>99.3408333333333</v>
      </c>
      <c r="AS36" s="1">
        <f t="shared" si="16"/>
        <v>0.13</v>
      </c>
      <c r="AT36" s="2">
        <f>$E$4/12</f>
        <v>0.0916666666666667</v>
      </c>
      <c r="AU36" s="1">
        <f t="shared" si="17"/>
        <v>338.537469031335</v>
      </c>
    </row>
    <row r="37" s="1" customFormat="1" spans="1:47">
      <c r="A37" s="6"/>
      <c r="B37" s="6"/>
      <c r="C37" s="9">
        <v>8</v>
      </c>
      <c r="D37" s="10">
        <v>27.2548387096774</v>
      </c>
      <c r="E37" s="12">
        <f t="shared" si="18"/>
        <v>25.0537419354839</v>
      </c>
      <c r="F37" s="9" t="s">
        <v>109</v>
      </c>
      <c r="G37" s="6">
        <v>9</v>
      </c>
      <c r="H37" s="11">
        <f t="shared" si="0"/>
        <v>27.2548387096774</v>
      </c>
      <c r="I37" s="11">
        <f t="shared" si="1"/>
        <v>300.404838709677</v>
      </c>
      <c r="J37" s="11">
        <f t="shared" si="2"/>
        <v>0.442335447226779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2.79379083608186</v>
      </c>
      <c r="P37" s="11">
        <f t="shared" si="5"/>
        <v>1.23579271893635</v>
      </c>
      <c r="Q37" s="15">
        <f t="shared" si="6"/>
        <v>0.160653053461725</v>
      </c>
      <c r="R37" s="11">
        <f t="shared" si="7"/>
        <v>0.129143083333333</v>
      </c>
      <c r="S37" s="16">
        <f t="shared" si="8"/>
        <v>1.24399270417806</v>
      </c>
      <c r="T37" s="3">
        <v>0.01</v>
      </c>
      <c r="U37" s="17">
        <f t="shared" si="9"/>
        <v>0.0124399270417806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0.0454399270417806</v>
      </c>
      <c r="AR37" s="24">
        <f t="shared" si="15"/>
        <v>99.3408333333333</v>
      </c>
      <c r="AS37" s="1">
        <f t="shared" si="16"/>
        <v>0.13</v>
      </c>
      <c r="AT37" s="2">
        <f>$E$4/12</f>
        <v>0.0916666666666667</v>
      </c>
      <c r="AU37" s="1">
        <f t="shared" si="17"/>
        <v>360.408494480243</v>
      </c>
    </row>
    <row r="38" s="1" customFormat="1" spans="1:47">
      <c r="A38" s="6"/>
      <c r="B38" s="6"/>
      <c r="C38" s="9">
        <v>9</v>
      </c>
      <c r="D38" s="10">
        <v>20.5952333333333</v>
      </c>
      <c r="E38" s="12">
        <f t="shared" si="18"/>
        <v>27.2548387096774</v>
      </c>
      <c r="F38" s="9" t="s">
        <v>109</v>
      </c>
      <c r="G38" s="6">
        <v>10</v>
      </c>
      <c r="H38" s="11">
        <f t="shared" si="0"/>
        <v>20.5952333333333</v>
      </c>
      <c r="I38" s="11">
        <f t="shared" si="1"/>
        <v>293.745233333333</v>
      </c>
      <c r="J38" s="11">
        <f t="shared" si="2"/>
        <v>0.212138454993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2.55140645047885</v>
      </c>
      <c r="P38" s="11">
        <f t="shared" si="5"/>
        <v>0.541251422463756</v>
      </c>
      <c r="Q38" s="15">
        <f t="shared" si="6"/>
        <v>0.0703626849202883</v>
      </c>
      <c r="R38" s="11">
        <f t="shared" si="7"/>
        <v>0.129143083333333</v>
      </c>
      <c r="S38" s="16">
        <f t="shared" si="8"/>
        <v>0.544842844882944</v>
      </c>
      <c r="T38" s="3">
        <v>0.01</v>
      </c>
      <c r="U38" s="17">
        <f t="shared" si="9"/>
        <v>0.00544842844882944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0.0348984284488294</v>
      </c>
      <c r="AR38" s="24">
        <f t="shared" si="15"/>
        <v>99.3408333333333</v>
      </c>
      <c r="AS38" s="1">
        <f t="shared" si="16"/>
        <v>0.13</v>
      </c>
      <c r="AT38" s="2">
        <f>$E$4/12</f>
        <v>0.0916666666666667</v>
      </c>
      <c r="AU38" s="1">
        <f t="shared" si="17"/>
        <v>276.798200961113</v>
      </c>
    </row>
    <row r="39" s="1" customFormat="1" spans="1:47">
      <c r="A39" s="6"/>
      <c r="B39" s="6"/>
      <c r="C39" s="9">
        <v>10</v>
      </c>
      <c r="D39" s="10">
        <v>15.2079032258065</v>
      </c>
      <c r="E39" s="12">
        <f t="shared" si="18"/>
        <v>20.5952333333333</v>
      </c>
      <c r="F39" s="9" t="s">
        <v>109</v>
      </c>
      <c r="G39" s="6">
        <v>11</v>
      </c>
      <c r="H39" s="11">
        <f t="shared" si="0"/>
        <v>15.2079032258065</v>
      </c>
      <c r="I39" s="11">
        <f t="shared" si="1"/>
        <v>288.357903225806</v>
      </c>
      <c r="J39" s="11">
        <f t="shared" si="2"/>
        <v>0.114200960278959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1.90964727661434</v>
      </c>
      <c r="O39" s="11">
        <f t="shared" si="19"/>
        <v>1.09391608473409</v>
      </c>
      <c r="P39" s="11">
        <f t="shared" si="5"/>
        <v>0.124926267341232</v>
      </c>
      <c r="Q39" s="15">
        <f t="shared" si="6"/>
        <v>0.0162404147543602</v>
      </c>
      <c r="R39" s="11">
        <f t="shared" si="7"/>
        <v>0.129143083333333</v>
      </c>
      <c r="S39" s="16">
        <f t="shared" si="8"/>
        <v>0.125755203725791</v>
      </c>
      <c r="T39" s="3">
        <v>0.01</v>
      </c>
      <c r="U39" s="17">
        <f t="shared" si="9"/>
        <v>0.00125755203725791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0.0307075520372579</v>
      </c>
      <c r="AR39" s="24">
        <f t="shared" si="15"/>
        <v>99.3408333333333</v>
      </c>
      <c r="AS39" s="1">
        <f t="shared" si="16"/>
        <v>0.13</v>
      </c>
      <c r="AT39" s="2">
        <f>$E$4/12</f>
        <v>0.0916666666666667</v>
      </c>
      <c r="AU39" s="1">
        <f t="shared" si="17"/>
        <v>243.558106700872</v>
      </c>
    </row>
    <row r="40" s="1" customFormat="1" spans="1:48">
      <c r="A40" s="6"/>
      <c r="B40" s="6"/>
      <c r="C40" s="9">
        <v>11</v>
      </c>
      <c r="D40" s="10">
        <v>12.0917</v>
      </c>
      <c r="E40" s="12">
        <f t="shared" si="18"/>
        <v>15.2079032258065</v>
      </c>
      <c r="F40" s="9" t="s">
        <v>111</v>
      </c>
      <c r="G40" s="6">
        <v>12</v>
      </c>
      <c r="H40" s="11">
        <f t="shared" si="0"/>
        <v>12.0917</v>
      </c>
      <c r="I40" s="11">
        <f t="shared" si="1"/>
        <v>285.2417</v>
      </c>
      <c r="J40" s="11">
        <f t="shared" si="2"/>
        <v>0.0789701468329477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1.96239815072619</v>
      </c>
      <c r="P40" s="11">
        <f t="shared" si="5"/>
        <v>0.154970870107552</v>
      </c>
      <c r="Q40" s="15">
        <f t="shared" si="6"/>
        <v>0.0201462131139818</v>
      </c>
      <c r="R40" s="11">
        <f t="shared" si="7"/>
        <v>0.129143083333333</v>
      </c>
      <c r="S40" s="16">
        <f t="shared" si="8"/>
        <v>0.15599916460088</v>
      </c>
      <c r="T40" s="3">
        <v>0.01</v>
      </c>
      <c r="U40" s="17">
        <f t="shared" si="9"/>
        <v>0.0015599916460088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0.0253599916460088</v>
      </c>
      <c r="AR40" s="24">
        <f t="shared" si="15"/>
        <v>99.3408333333333</v>
      </c>
      <c r="AS40" s="1">
        <f t="shared" si="16"/>
        <v>0.13</v>
      </c>
      <c r="AT40" s="2">
        <f>$E$4/12</f>
        <v>0.0916666666666667</v>
      </c>
      <c r="AU40" s="1">
        <f t="shared" si="17"/>
        <v>201.143729847226</v>
      </c>
      <c r="AV40" s="1">
        <f>SUM(AU29:AU40)</f>
        <v>3147.44678120805</v>
      </c>
    </row>
    <row r="41" s="1" customFormat="1" spans="1:46">
      <c r="A41" s="6"/>
      <c r="B41" s="6"/>
      <c r="C41" s="9">
        <v>12</v>
      </c>
      <c r="D41" s="10">
        <v>5.30658064516129</v>
      </c>
      <c r="E41" s="12">
        <f t="shared" si="18"/>
        <v>12.0917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7.77310731519355</v>
      </c>
      <c r="E44" s="9"/>
      <c r="F44" s="9"/>
      <c r="G44" s="6">
        <v>1</v>
      </c>
      <c r="H44" s="11">
        <f t="shared" ref="H44:H55" si="20">E45</f>
        <v>7.77310731519355</v>
      </c>
      <c r="I44" s="11">
        <f t="shared" ref="I44:I55" si="21">H44+273.15</f>
        <v>280.923107315194</v>
      </c>
      <c r="J44" s="11">
        <f t="shared" ref="J44:J55" si="22">EXP(($C$18*(I44-$C$16))/($C$19*I44*$C$16))</f>
        <v>0.0467266072972834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0.0416459843470103</v>
      </c>
      <c r="Q44" s="15">
        <f t="shared" ref="Q44:Q55" si="26">P44*$B$46</f>
        <v>0.00541397796511135</v>
      </c>
      <c r="R44" s="11">
        <f t="shared" ref="R44:R55" si="27">L44*$B$46</f>
        <v>0.115864991666667</v>
      </c>
      <c r="S44" s="16">
        <f t="shared" ref="S44:S55" si="28">Q44/R44</f>
        <v>0.0467266072972832</v>
      </c>
      <c r="T44" s="3">
        <v>0.01</v>
      </c>
      <c r="U44" s="17">
        <f t="shared" ref="U44:U55" si="29">S44*T44</f>
        <v>0.000467266072972833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0.0195672660729728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11.2583333333333</v>
      </c>
      <c r="AU44" s="1">
        <f t="shared" ref="AU44:AU55" si="37">AT44*10000*AS44*0.67*AR44*AQ44</f>
        <v>17101.3852619076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6.35041935483871</v>
      </c>
      <c r="E45" s="12">
        <f t="shared" ref="E45:E56" si="38">D44</f>
        <v>7.77310731519355</v>
      </c>
      <c r="F45" s="9" t="s">
        <v>109</v>
      </c>
      <c r="G45" s="6">
        <v>2</v>
      </c>
      <c r="H45" s="11">
        <f t="shared" si="20"/>
        <v>6.35041935483871</v>
      </c>
      <c r="I45" s="11">
        <f t="shared" si="21"/>
        <v>279.500419354839</v>
      </c>
      <c r="J45" s="11">
        <f t="shared" si="22"/>
        <v>0.0391691964784201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1.74089234898632</v>
      </c>
      <c r="P45" s="11">
        <f t="shared" si="25"/>
        <v>0.0681893544652236</v>
      </c>
      <c r="Q45" s="15">
        <f t="shared" si="26"/>
        <v>0.00886461608047906</v>
      </c>
      <c r="R45" s="11">
        <f t="shared" si="27"/>
        <v>0.115864991666667</v>
      </c>
      <c r="S45" s="16">
        <f t="shared" si="28"/>
        <v>0.0765081492948427</v>
      </c>
      <c r="T45" s="3">
        <v>0.01</v>
      </c>
      <c r="U45" s="17">
        <f t="shared" si="29"/>
        <v>0.000765081492948427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0.0198650814929484</v>
      </c>
      <c r="AR45" s="24">
        <f t="shared" si="35"/>
        <v>89.1269166666667</v>
      </c>
      <c r="AS45" s="1">
        <f t="shared" si="36"/>
        <v>0.13</v>
      </c>
      <c r="AT45" s="2">
        <f>$E$3/12</f>
        <v>11.2583333333333</v>
      </c>
      <c r="AU45" s="1">
        <f t="shared" si="37"/>
        <v>17361.6697704815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8.63665517241379</v>
      </c>
      <c r="E46" s="12">
        <f t="shared" si="38"/>
        <v>6.35041935483871</v>
      </c>
      <c r="F46" s="9" t="s">
        <v>109</v>
      </c>
      <c r="G46" s="6">
        <v>3</v>
      </c>
      <c r="H46" s="11">
        <f t="shared" si="20"/>
        <v>8.63665517241379</v>
      </c>
      <c r="I46" s="11">
        <f t="shared" si="21"/>
        <v>281.786655172414</v>
      </c>
      <c r="J46" s="11">
        <f t="shared" si="22"/>
        <v>0.0519629422324947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2.56397216118777</v>
      </c>
      <c r="P46" s="11">
        <f t="shared" si="25"/>
        <v>0.133231537297524</v>
      </c>
      <c r="Q46" s="15">
        <f t="shared" si="26"/>
        <v>0.0173200998486782</v>
      </c>
      <c r="R46" s="11">
        <f t="shared" si="27"/>
        <v>0.115864991666667</v>
      </c>
      <c r="S46" s="16">
        <f t="shared" si="28"/>
        <v>0.149485186159651</v>
      </c>
      <c r="T46" s="3">
        <v>0.01</v>
      </c>
      <c r="U46" s="17">
        <f t="shared" si="29"/>
        <v>0.00149485186159651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0.0277948518615965</v>
      </c>
      <c r="AR46" s="24">
        <f t="shared" si="35"/>
        <v>89.1269166666667</v>
      </c>
      <c r="AS46" s="1">
        <f t="shared" si="36"/>
        <v>0.13</v>
      </c>
      <c r="AT46" s="2">
        <f>$E$3/12</f>
        <v>11.2583333333333</v>
      </c>
      <c r="AU46" s="1">
        <f t="shared" si="37"/>
        <v>24292.1248277682</v>
      </c>
    </row>
    <row r="47" s="1" customFormat="1" spans="1:47">
      <c r="A47" s="6"/>
      <c r="B47" s="6"/>
      <c r="C47" s="9">
        <v>3</v>
      </c>
      <c r="D47" s="10">
        <v>12.8285806451613</v>
      </c>
      <c r="E47" s="12">
        <f t="shared" si="38"/>
        <v>8.63665517241379</v>
      </c>
      <c r="F47" s="9" t="s">
        <v>109</v>
      </c>
      <c r="G47" s="6">
        <v>4</v>
      </c>
      <c r="H47" s="11">
        <f t="shared" si="20"/>
        <v>12.8285806451613</v>
      </c>
      <c r="I47" s="11">
        <f t="shared" si="21"/>
        <v>285.978580645161</v>
      </c>
      <c r="J47" s="11">
        <f t="shared" si="22"/>
        <v>0.0862306841878658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3.32200979055691</v>
      </c>
      <c r="P47" s="11">
        <f t="shared" si="25"/>
        <v>0.286459177118511</v>
      </c>
      <c r="Q47" s="15">
        <f t="shared" si="26"/>
        <v>0.0372396930254065</v>
      </c>
      <c r="R47" s="11">
        <f t="shared" si="27"/>
        <v>0.115864991666667</v>
      </c>
      <c r="S47" s="16">
        <f t="shared" si="28"/>
        <v>0.321405909496301</v>
      </c>
      <c r="T47" s="3">
        <v>0.01</v>
      </c>
      <c r="U47" s="17">
        <f t="shared" si="29"/>
        <v>0.00321405909496301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0.029514059094963</v>
      </c>
      <c r="AR47" s="24">
        <f t="shared" si="35"/>
        <v>89.1269166666667</v>
      </c>
      <c r="AS47" s="1">
        <f t="shared" si="36"/>
        <v>0.13</v>
      </c>
      <c r="AT47" s="2">
        <f>$E$3/12</f>
        <v>11.2583333333333</v>
      </c>
      <c r="AU47" s="1">
        <f t="shared" si="37"/>
        <v>25794.6763407498</v>
      </c>
    </row>
    <row r="48" s="1" customFormat="1" spans="1:47">
      <c r="A48" s="6"/>
      <c r="B48" s="6"/>
      <c r="C48" s="9">
        <v>4</v>
      </c>
      <c r="D48" s="10">
        <v>15.1231333333333</v>
      </c>
      <c r="E48" s="12">
        <f t="shared" si="38"/>
        <v>12.8285806451613</v>
      </c>
      <c r="F48" s="9" t="s">
        <v>109</v>
      </c>
      <c r="G48" s="6">
        <v>5</v>
      </c>
      <c r="H48" s="11">
        <f t="shared" si="20"/>
        <v>15.1231333333333</v>
      </c>
      <c r="I48" s="11">
        <f t="shared" si="21"/>
        <v>288.273133333333</v>
      </c>
      <c r="J48" s="11">
        <f t="shared" si="22"/>
        <v>0.113072628615805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2.88377308276648</v>
      </c>
      <c r="O48" s="11">
        <f t="shared" si="39"/>
        <v>1.04304669733859</v>
      </c>
      <c r="P48" s="11">
        <f t="shared" si="25"/>
        <v>0.117940031837108</v>
      </c>
      <c r="Q48" s="15">
        <f t="shared" si="26"/>
        <v>0.0153322041388241</v>
      </c>
      <c r="R48" s="11">
        <f t="shared" si="27"/>
        <v>0.115864991666667</v>
      </c>
      <c r="S48" s="16">
        <f t="shared" si="28"/>
        <v>0.132328185746851</v>
      </c>
      <c r="T48" s="3">
        <v>0.01</v>
      </c>
      <c r="U48" s="17">
        <f t="shared" si="29"/>
        <v>0.00132328185746851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0.0336732818574685</v>
      </c>
      <c r="AR48" s="24">
        <f t="shared" si="35"/>
        <v>89.1269166666667</v>
      </c>
      <c r="AS48" s="1">
        <f t="shared" si="36"/>
        <v>0.13</v>
      </c>
      <c r="AT48" s="2">
        <f>$E$3/12</f>
        <v>11.2583333333333</v>
      </c>
      <c r="AU48" s="1">
        <f t="shared" si="37"/>
        <v>29429.7508875179</v>
      </c>
    </row>
    <row r="49" s="1" customFormat="1" spans="1:47">
      <c r="A49" s="6"/>
      <c r="B49" s="6"/>
      <c r="C49" s="9">
        <v>5</v>
      </c>
      <c r="D49" s="10">
        <v>21.4293870967742</v>
      </c>
      <c r="E49" s="12">
        <f t="shared" si="38"/>
        <v>15.1231333333333</v>
      </c>
      <c r="F49" s="9" t="s">
        <v>111</v>
      </c>
      <c r="G49" s="6">
        <v>6</v>
      </c>
      <c r="H49" s="11">
        <f t="shared" si="20"/>
        <v>21.4293870967742</v>
      </c>
      <c r="I49" s="11">
        <f t="shared" si="21"/>
        <v>294.579387096774</v>
      </c>
      <c r="J49" s="11">
        <f t="shared" si="22"/>
        <v>0.233014553183732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1.81637583216815</v>
      </c>
      <c r="P49" s="11">
        <f t="shared" si="25"/>
        <v>0.423242002946391</v>
      </c>
      <c r="Q49" s="15">
        <f t="shared" si="26"/>
        <v>0.0550214603830308</v>
      </c>
      <c r="R49" s="11">
        <f t="shared" si="27"/>
        <v>0.115864991666667</v>
      </c>
      <c r="S49" s="16">
        <f t="shared" si="28"/>
        <v>0.474875625428969</v>
      </c>
      <c r="T49" s="3">
        <v>0.01</v>
      </c>
      <c r="U49" s="17">
        <f t="shared" si="29"/>
        <v>0.00474875625428969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0.0370987562542897</v>
      </c>
      <c r="AR49" s="24">
        <f t="shared" si="35"/>
        <v>89.1269166666667</v>
      </c>
      <c r="AS49" s="1">
        <f t="shared" si="36"/>
        <v>0.13</v>
      </c>
      <c r="AT49" s="2">
        <f>$E$3/12</f>
        <v>11.2583333333333</v>
      </c>
      <c r="AU49" s="1">
        <f t="shared" si="37"/>
        <v>32423.5445603986</v>
      </c>
    </row>
    <row r="50" s="1" customFormat="1" spans="1:47">
      <c r="A50" s="6"/>
      <c r="B50" s="6"/>
      <c r="C50" s="9">
        <v>6</v>
      </c>
      <c r="D50" s="10">
        <v>23.8573333333333</v>
      </c>
      <c r="E50" s="12">
        <f t="shared" si="38"/>
        <v>21.4293870967742</v>
      </c>
      <c r="F50" s="9" t="s">
        <v>109</v>
      </c>
      <c r="G50" s="6">
        <v>7</v>
      </c>
      <c r="H50" s="11">
        <f t="shared" si="20"/>
        <v>23.8573333333333</v>
      </c>
      <c r="I50" s="11">
        <f t="shared" si="21"/>
        <v>297.007333333333</v>
      </c>
      <c r="J50" s="11">
        <f t="shared" si="22"/>
        <v>0.305301827607468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2.28440299588842</v>
      </c>
      <c r="P50" s="11">
        <f t="shared" si="25"/>
        <v>0.69743240963671</v>
      </c>
      <c r="Q50" s="15">
        <f t="shared" si="26"/>
        <v>0.0906662132527723</v>
      </c>
      <c r="R50" s="11">
        <f t="shared" si="27"/>
        <v>0.115864991666667</v>
      </c>
      <c r="S50" s="16">
        <f t="shared" si="28"/>
        <v>0.782516029635688</v>
      </c>
      <c r="T50" s="3">
        <v>0.01</v>
      </c>
      <c r="U50" s="17">
        <f t="shared" si="29"/>
        <v>0.00782516029635688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0.0401751602963569</v>
      </c>
      <c r="AR50" s="24">
        <f t="shared" si="35"/>
        <v>89.1269166666667</v>
      </c>
      <c r="AS50" s="1">
        <f t="shared" si="36"/>
        <v>0.13</v>
      </c>
      <c r="AT50" s="2">
        <f>$E$3/12</f>
        <v>11.2583333333333</v>
      </c>
      <c r="AU50" s="1">
        <f t="shared" si="37"/>
        <v>35112.257973324</v>
      </c>
    </row>
    <row r="51" s="1" customFormat="1" spans="1:47">
      <c r="A51" s="6"/>
      <c r="B51" s="6"/>
      <c r="C51" s="9">
        <v>7</v>
      </c>
      <c r="D51" s="10">
        <v>25.0537419354839</v>
      </c>
      <c r="E51" s="12">
        <f t="shared" si="38"/>
        <v>23.8573333333333</v>
      </c>
      <c r="F51" s="9" t="s">
        <v>109</v>
      </c>
      <c r="G51" s="6">
        <v>8</v>
      </c>
      <c r="H51" s="11">
        <f t="shared" si="20"/>
        <v>25.0537419354839</v>
      </c>
      <c r="I51" s="11">
        <f t="shared" si="21"/>
        <v>298.203741935484</v>
      </c>
      <c r="J51" s="11">
        <f t="shared" si="22"/>
        <v>0.34821772164546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2.47823975291838</v>
      </c>
      <c r="P51" s="11">
        <f t="shared" si="25"/>
        <v>0.862967000452445</v>
      </c>
      <c r="Q51" s="15">
        <f t="shared" si="26"/>
        <v>0.112185710058818</v>
      </c>
      <c r="R51" s="11">
        <f t="shared" si="27"/>
        <v>0.115864991666667</v>
      </c>
      <c r="S51" s="16">
        <f t="shared" si="28"/>
        <v>0.968245096686028</v>
      </c>
      <c r="T51" s="3">
        <v>0.01</v>
      </c>
      <c r="U51" s="17">
        <f t="shared" si="29"/>
        <v>0.00968245096686028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0.0420324509668603</v>
      </c>
      <c r="AR51" s="24">
        <f t="shared" si="35"/>
        <v>89.1269166666667</v>
      </c>
      <c r="AS51" s="1">
        <f t="shared" si="36"/>
        <v>0.13</v>
      </c>
      <c r="AT51" s="2">
        <f>$E$3/12</f>
        <v>11.2583333333333</v>
      </c>
      <c r="AU51" s="1">
        <f t="shared" si="37"/>
        <v>36735.491550318</v>
      </c>
    </row>
    <row r="52" s="1" customFormat="1" spans="1:47">
      <c r="A52" s="6"/>
      <c r="B52" s="6"/>
      <c r="C52" s="9">
        <v>8</v>
      </c>
      <c r="D52" s="10">
        <v>27.2548387096774</v>
      </c>
      <c r="E52" s="12">
        <f t="shared" si="38"/>
        <v>25.0537419354839</v>
      </c>
      <c r="F52" s="9" t="s">
        <v>109</v>
      </c>
      <c r="G52" s="6">
        <v>9</v>
      </c>
      <c r="H52" s="11">
        <f t="shared" si="20"/>
        <v>27.2548387096774</v>
      </c>
      <c r="I52" s="11">
        <f t="shared" si="21"/>
        <v>300.404838709677</v>
      </c>
      <c r="J52" s="11">
        <f t="shared" si="22"/>
        <v>0.442335447226779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2.5065419191326</v>
      </c>
      <c r="P52" s="11">
        <f t="shared" si="25"/>
        <v>1.10873234079219</v>
      </c>
      <c r="Q52" s="15">
        <f t="shared" si="26"/>
        <v>0.144135204302985</v>
      </c>
      <c r="R52" s="11">
        <f t="shared" si="27"/>
        <v>0.115864991666667</v>
      </c>
      <c r="S52" s="16">
        <f t="shared" si="28"/>
        <v>1.24399270417805</v>
      </c>
      <c r="T52" s="3">
        <v>0.01</v>
      </c>
      <c r="U52" s="17">
        <f t="shared" si="29"/>
        <v>0.0124399270417805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0.0447899270417805</v>
      </c>
      <c r="AR52" s="24">
        <f t="shared" si="35"/>
        <v>89.1269166666667</v>
      </c>
      <c r="AS52" s="1">
        <f t="shared" si="36"/>
        <v>0.13</v>
      </c>
      <c r="AT52" s="2">
        <f>$E$3/12</f>
        <v>11.2583333333333</v>
      </c>
      <c r="AU52" s="1">
        <f t="shared" si="37"/>
        <v>39145.468525734</v>
      </c>
    </row>
    <row r="53" s="1" customFormat="1" spans="1:47">
      <c r="A53" s="6"/>
      <c r="B53" s="6"/>
      <c r="C53" s="9">
        <v>9</v>
      </c>
      <c r="D53" s="10">
        <v>20.5952333333333</v>
      </c>
      <c r="E53" s="12">
        <f t="shared" si="38"/>
        <v>27.2548387096774</v>
      </c>
      <c r="F53" s="9" t="s">
        <v>109</v>
      </c>
      <c r="G53" s="6">
        <v>10</v>
      </c>
      <c r="H53" s="11">
        <f t="shared" si="20"/>
        <v>20.5952333333333</v>
      </c>
      <c r="I53" s="11">
        <f t="shared" si="21"/>
        <v>293.745233333333</v>
      </c>
      <c r="J53" s="11">
        <f t="shared" si="22"/>
        <v>0.212138454993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2.28907874500708</v>
      </c>
      <c r="P53" s="11">
        <f t="shared" si="25"/>
        <v>0.485601628323117</v>
      </c>
      <c r="Q53" s="15">
        <f t="shared" si="26"/>
        <v>0.0631282116820052</v>
      </c>
      <c r="R53" s="11">
        <f t="shared" si="27"/>
        <v>0.115864991666667</v>
      </c>
      <c r="S53" s="16">
        <f t="shared" si="28"/>
        <v>0.544842844882942</v>
      </c>
      <c r="T53" s="3">
        <v>0.01</v>
      </c>
      <c r="U53" s="17">
        <f t="shared" si="29"/>
        <v>0.00544842844882942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0.0334984284488294</v>
      </c>
      <c r="AR53" s="24">
        <f t="shared" si="35"/>
        <v>89.1269166666667</v>
      </c>
      <c r="AS53" s="1">
        <f t="shared" si="36"/>
        <v>0.13</v>
      </c>
      <c r="AT53" s="2">
        <f>$E$3/12</f>
        <v>11.2583333333333</v>
      </c>
      <c r="AU53" s="1">
        <f t="shared" si="37"/>
        <v>29276.9326300085</v>
      </c>
    </row>
    <row r="54" s="1" customFormat="1" spans="1:47">
      <c r="A54" s="6"/>
      <c r="B54" s="6"/>
      <c r="C54" s="9">
        <v>10</v>
      </c>
      <c r="D54" s="10">
        <v>15.2079032258065</v>
      </c>
      <c r="E54" s="12">
        <f t="shared" si="38"/>
        <v>20.5952333333333</v>
      </c>
      <c r="F54" s="9" t="s">
        <v>109</v>
      </c>
      <c r="G54" s="6">
        <v>11</v>
      </c>
      <c r="H54" s="11">
        <f t="shared" si="20"/>
        <v>15.2079032258065</v>
      </c>
      <c r="I54" s="11">
        <f t="shared" si="21"/>
        <v>288.357903225806</v>
      </c>
      <c r="J54" s="11">
        <f t="shared" si="22"/>
        <v>0.114200960278959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1.71330326084976</v>
      </c>
      <c r="O54" s="11">
        <f t="shared" si="39"/>
        <v>0.981443022500865</v>
      </c>
      <c r="P54" s="11">
        <f t="shared" si="25"/>
        <v>0.112081735628683</v>
      </c>
      <c r="Q54" s="15">
        <f t="shared" si="26"/>
        <v>0.0145706256317288</v>
      </c>
      <c r="R54" s="11">
        <f t="shared" si="27"/>
        <v>0.115864991666667</v>
      </c>
      <c r="S54" s="16">
        <f t="shared" si="28"/>
        <v>0.125755203725791</v>
      </c>
      <c r="T54" s="3">
        <v>0.01</v>
      </c>
      <c r="U54" s="17">
        <f t="shared" si="29"/>
        <v>0.00125755203725791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0.0293075520372579</v>
      </c>
      <c r="AR54" s="24">
        <f t="shared" si="35"/>
        <v>89.1269166666667</v>
      </c>
      <c r="AS54" s="1">
        <f t="shared" si="36"/>
        <v>0.13</v>
      </c>
      <c r="AT54" s="2">
        <f>$E$3/12</f>
        <v>11.2583333333333</v>
      </c>
      <c r="AU54" s="1">
        <f t="shared" si="37"/>
        <v>25614.1934495811</v>
      </c>
    </row>
    <row r="55" s="1" customFormat="1" spans="1:48">
      <c r="A55" s="6"/>
      <c r="B55" s="6"/>
      <c r="C55" s="9">
        <v>11</v>
      </c>
      <c r="D55" s="10">
        <v>12.0917</v>
      </c>
      <c r="E55" s="12">
        <f t="shared" si="38"/>
        <v>15.2079032258065</v>
      </c>
      <c r="F55" s="9" t="s">
        <v>111</v>
      </c>
      <c r="G55" s="6">
        <v>12</v>
      </c>
      <c r="H55" s="11">
        <f t="shared" si="20"/>
        <v>12.0917</v>
      </c>
      <c r="I55" s="11">
        <f t="shared" si="21"/>
        <v>285.2417</v>
      </c>
      <c r="J55" s="11">
        <f t="shared" si="22"/>
        <v>0.0789701468329477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1.76063045353885</v>
      </c>
      <c r="P55" s="11">
        <f t="shared" si="25"/>
        <v>0.139037245434522</v>
      </c>
      <c r="Q55" s="15">
        <f t="shared" si="26"/>
        <v>0.0180748419064879</v>
      </c>
      <c r="R55" s="11">
        <f t="shared" si="27"/>
        <v>0.115864991666667</v>
      </c>
      <c r="S55" s="16">
        <f t="shared" si="28"/>
        <v>0.155999164600879</v>
      </c>
      <c r="T55" s="3">
        <v>0.01</v>
      </c>
      <c r="U55" s="17">
        <f t="shared" si="29"/>
        <v>0.00155999164600879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0.0224099916460088</v>
      </c>
      <c r="AR55" s="24">
        <f t="shared" si="35"/>
        <v>89.1269166666667</v>
      </c>
      <c r="AS55" s="1">
        <f t="shared" si="36"/>
        <v>0.13</v>
      </c>
      <c r="AT55" s="2">
        <f>$E$3/12</f>
        <v>11.2583333333333</v>
      </c>
      <c r="AU55" s="1">
        <f t="shared" si="37"/>
        <v>19585.8685329514</v>
      </c>
      <c r="AV55" s="1">
        <f>SUM(AU44:AU55)</f>
        <v>331873.364310741</v>
      </c>
    </row>
    <row r="56" s="1" customFormat="1" spans="1:46">
      <c r="A56" s="6"/>
      <c r="B56" s="6"/>
      <c r="C56" s="9">
        <v>12</v>
      </c>
      <c r="D56" s="10">
        <v>5.30658064516129</v>
      </c>
      <c r="E56" s="12">
        <f t="shared" si="38"/>
        <v>12.0917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7.77310731519355</v>
      </c>
      <c r="E60" s="9"/>
      <c r="F60" s="9"/>
      <c r="G60" s="6">
        <v>1</v>
      </c>
      <c r="H60" s="11">
        <f t="shared" ref="H60:H71" si="40">E61</f>
        <v>7.77310731519355</v>
      </c>
      <c r="I60" s="11">
        <f t="shared" ref="I60:I71" si="41">H60+273.15</f>
        <v>280.923107315194</v>
      </c>
      <c r="J60" s="11">
        <f t="shared" ref="J60:J71" si="42">EXP(($C$18*(I60-$C$16))/($C$19*I60*$C$16))</f>
        <v>0.0467266072972834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0.0644687000880619</v>
      </c>
      <c r="Q60" s="15">
        <f t="shared" ref="Q60:Q71" si="46">P60*$B$62</f>
        <v>0.00644687000880619</v>
      </c>
      <c r="R60" s="11">
        <f t="shared" ref="R60:R71" si="47">L60*$B$62</f>
        <v>0.13797</v>
      </c>
      <c r="S60" s="16">
        <f t="shared" ref="S60:S71" si="48">Q60/R60</f>
        <v>0.0467266072972834</v>
      </c>
      <c r="T60" s="3">
        <v>0.01</v>
      </c>
      <c r="U60" s="17">
        <f t="shared" ref="U60:U71" si="49">S60*T60</f>
        <v>0.000467266072972834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0.0127672660729728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1.84166666666667</v>
      </c>
      <c r="AU60" s="1">
        <f t="shared" ref="AU60:AU71" si="57">AT60*10000*AS60*0.67*AR60*AQ60</f>
        <v>2173.54383826699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6.35041935483871</v>
      </c>
      <c r="E61" s="12">
        <f t="shared" ref="E61:E72" si="58">D60</f>
        <v>7.77310731519355</v>
      </c>
      <c r="F61" s="9" t="s">
        <v>109</v>
      </c>
      <c r="G61" s="6">
        <v>2</v>
      </c>
      <c r="H61" s="11">
        <f t="shared" si="40"/>
        <v>6.35041935483871</v>
      </c>
      <c r="I61" s="11">
        <f t="shared" si="41"/>
        <v>279.500419354839</v>
      </c>
      <c r="J61" s="11">
        <f t="shared" si="42"/>
        <v>0.0391691964784201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2.69493129991194</v>
      </c>
      <c r="P61" s="11">
        <f t="shared" si="45"/>
        <v>0.105558293582095</v>
      </c>
      <c r="Q61" s="15">
        <f t="shared" si="46"/>
        <v>0.0105558293582095</v>
      </c>
      <c r="R61" s="11">
        <f t="shared" si="47"/>
        <v>0.13797</v>
      </c>
      <c r="S61" s="16">
        <f t="shared" si="48"/>
        <v>0.0765081492948429</v>
      </c>
      <c r="T61" s="3">
        <v>0.01</v>
      </c>
      <c r="U61" s="17">
        <f t="shared" si="49"/>
        <v>0.000765081492948429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0.0130650814929484</v>
      </c>
      <c r="AR61" s="24">
        <f t="shared" si="55"/>
        <v>137.97</v>
      </c>
      <c r="AS61" s="1">
        <f t="shared" si="56"/>
        <v>0.1</v>
      </c>
      <c r="AT61" s="2">
        <f>$E$5/12</f>
        <v>1.84166666666667</v>
      </c>
      <c r="AU61" s="1">
        <f t="shared" si="57"/>
        <v>2224.24497250584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8.63665517241379</v>
      </c>
      <c r="E62" s="12">
        <f t="shared" si="58"/>
        <v>6.35041935483871</v>
      </c>
      <c r="F62" s="9" t="s">
        <v>109</v>
      </c>
      <c r="G62" s="6">
        <v>3</v>
      </c>
      <c r="H62" s="11">
        <f t="shared" si="40"/>
        <v>8.63665517241379</v>
      </c>
      <c r="I62" s="11">
        <f t="shared" si="41"/>
        <v>281.786655172414</v>
      </c>
      <c r="J62" s="11">
        <f t="shared" si="42"/>
        <v>0.0519629422324947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3.96907300632984</v>
      </c>
      <c r="P62" s="11">
        <f t="shared" si="45"/>
        <v>0.206244711344472</v>
      </c>
      <c r="Q62" s="15">
        <f t="shared" si="46"/>
        <v>0.0206244711344472</v>
      </c>
      <c r="R62" s="11">
        <f t="shared" si="47"/>
        <v>0.13797</v>
      </c>
      <c r="S62" s="16">
        <f t="shared" si="48"/>
        <v>0.149485186159652</v>
      </c>
      <c r="T62" s="3">
        <v>0.01</v>
      </c>
      <c r="U62" s="17">
        <f t="shared" si="49"/>
        <v>0.00149485186159652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0.0195448518615965</v>
      </c>
      <c r="AR62" s="24">
        <f t="shared" si="55"/>
        <v>137.97</v>
      </c>
      <c r="AS62" s="1">
        <f t="shared" si="56"/>
        <v>0.1</v>
      </c>
      <c r="AT62" s="2">
        <f>$E$5/12</f>
        <v>1.84166666666667</v>
      </c>
      <c r="AU62" s="1">
        <f t="shared" si="57"/>
        <v>3327.3836458648</v>
      </c>
    </row>
    <row r="63" s="1" customFormat="1" spans="1:47">
      <c r="A63" s="6"/>
      <c r="B63" s="6"/>
      <c r="C63" s="9">
        <v>3</v>
      </c>
      <c r="D63" s="10">
        <v>12.8285806451613</v>
      </c>
      <c r="E63" s="12">
        <f t="shared" si="58"/>
        <v>8.63665517241379</v>
      </c>
      <c r="F63" s="9" t="s">
        <v>109</v>
      </c>
      <c r="G63" s="6">
        <v>4</v>
      </c>
      <c r="H63" s="11">
        <f t="shared" si="40"/>
        <v>12.8285806451613</v>
      </c>
      <c r="I63" s="11">
        <f t="shared" si="41"/>
        <v>285.978580645161</v>
      </c>
      <c r="J63" s="11">
        <f t="shared" si="42"/>
        <v>0.0862306841878658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5.14252829498537</v>
      </c>
      <c r="P63" s="11">
        <f t="shared" si="45"/>
        <v>0.443443733332048</v>
      </c>
      <c r="Q63" s="15">
        <f t="shared" si="46"/>
        <v>0.0443443733332048</v>
      </c>
      <c r="R63" s="11">
        <f t="shared" si="47"/>
        <v>0.13797</v>
      </c>
      <c r="S63" s="16">
        <f t="shared" si="48"/>
        <v>0.321405909496302</v>
      </c>
      <c r="T63" s="3">
        <v>0.01</v>
      </c>
      <c r="U63" s="17">
        <f t="shared" si="49"/>
        <v>0.00321405909496302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0.021264059094963</v>
      </c>
      <c r="AR63" s="24">
        <f t="shared" si="55"/>
        <v>137.97</v>
      </c>
      <c r="AS63" s="1">
        <f t="shared" si="56"/>
        <v>0.1</v>
      </c>
      <c r="AT63" s="2">
        <f>$E$5/12</f>
        <v>1.84166666666667</v>
      </c>
      <c r="AU63" s="1">
        <f t="shared" si="57"/>
        <v>3620.0674724123</v>
      </c>
    </row>
    <row r="64" s="1" customFormat="1" spans="1:47">
      <c r="A64" s="6"/>
      <c r="B64" s="6"/>
      <c r="C64" s="9">
        <v>4</v>
      </c>
      <c r="D64" s="10">
        <v>15.1231333333333</v>
      </c>
      <c r="E64" s="12">
        <f t="shared" si="58"/>
        <v>12.8285806451613</v>
      </c>
      <c r="F64" s="9" t="s">
        <v>109</v>
      </c>
      <c r="G64" s="6">
        <v>5</v>
      </c>
      <c r="H64" s="11">
        <f t="shared" si="40"/>
        <v>15.1231333333333</v>
      </c>
      <c r="I64" s="11">
        <f t="shared" si="41"/>
        <v>288.273133333333</v>
      </c>
      <c r="J64" s="11">
        <f t="shared" si="42"/>
        <v>0.113072628615805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4.46413033357066</v>
      </c>
      <c r="O64" s="11">
        <f t="shared" si="59"/>
        <v>1.61465422808267</v>
      </c>
      <c r="P64" s="11">
        <f t="shared" si="45"/>
        <v>0.182573197874931</v>
      </c>
      <c r="Q64" s="15">
        <f t="shared" si="46"/>
        <v>0.0182573197874931</v>
      </c>
      <c r="R64" s="11">
        <f t="shared" si="47"/>
        <v>0.13797</v>
      </c>
      <c r="S64" s="16">
        <f t="shared" si="48"/>
        <v>0.132328185746851</v>
      </c>
      <c r="T64" s="3">
        <v>0.01</v>
      </c>
      <c r="U64" s="17">
        <f t="shared" si="49"/>
        <v>0.00132328185746851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0.0245232818574685</v>
      </c>
      <c r="AR64" s="24">
        <f t="shared" si="55"/>
        <v>137.97</v>
      </c>
      <c r="AS64" s="1">
        <f t="shared" si="56"/>
        <v>0.1</v>
      </c>
      <c r="AT64" s="2">
        <f>$E$5/12</f>
        <v>1.84166666666667</v>
      </c>
      <c r="AU64" s="1">
        <f t="shared" si="57"/>
        <v>4174.92890574451</v>
      </c>
    </row>
    <row r="65" s="1" customFormat="1" spans="1:47">
      <c r="A65" s="6"/>
      <c r="B65" s="6"/>
      <c r="C65" s="9">
        <v>5</v>
      </c>
      <c r="D65" s="10">
        <v>21.4293870967742</v>
      </c>
      <c r="E65" s="12">
        <f t="shared" si="58"/>
        <v>15.1231333333333</v>
      </c>
      <c r="F65" s="9" t="s">
        <v>111</v>
      </c>
      <c r="G65" s="6">
        <v>6</v>
      </c>
      <c r="H65" s="11">
        <f t="shared" si="40"/>
        <v>21.4293870967742</v>
      </c>
      <c r="I65" s="11">
        <f t="shared" si="41"/>
        <v>294.579387096774</v>
      </c>
      <c r="J65" s="11">
        <f t="shared" si="42"/>
        <v>0.233014553183732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2.81178103020774</v>
      </c>
      <c r="P65" s="11">
        <f t="shared" si="45"/>
        <v>0.65518590040435</v>
      </c>
      <c r="Q65" s="15">
        <f t="shared" si="46"/>
        <v>0.065518590040435</v>
      </c>
      <c r="R65" s="11">
        <f t="shared" si="47"/>
        <v>0.13797</v>
      </c>
      <c r="S65" s="16">
        <f t="shared" si="48"/>
        <v>0.47487562542897</v>
      </c>
      <c r="T65" s="3">
        <v>0.01</v>
      </c>
      <c r="U65" s="17">
        <f t="shared" si="49"/>
        <v>0.0047487562542897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0.0279487562542897</v>
      </c>
      <c r="AR65" s="24">
        <f t="shared" si="55"/>
        <v>137.97</v>
      </c>
      <c r="AS65" s="1">
        <f t="shared" si="56"/>
        <v>0.1</v>
      </c>
      <c r="AT65" s="2">
        <f>$E$5/12</f>
        <v>1.84166666666667</v>
      </c>
      <c r="AU65" s="1">
        <f t="shared" si="57"/>
        <v>4758.09359627393</v>
      </c>
    </row>
    <row r="66" s="1" customFormat="1" spans="1:47">
      <c r="A66" s="6"/>
      <c r="B66" s="6"/>
      <c r="C66" s="9">
        <v>6</v>
      </c>
      <c r="D66" s="10">
        <v>23.8573333333333</v>
      </c>
      <c r="E66" s="12">
        <f t="shared" si="58"/>
        <v>21.4293870967742</v>
      </c>
      <c r="F66" s="9" t="s">
        <v>109</v>
      </c>
      <c r="G66" s="6">
        <v>7</v>
      </c>
      <c r="H66" s="11">
        <f t="shared" si="40"/>
        <v>23.8573333333333</v>
      </c>
      <c r="I66" s="11">
        <f t="shared" si="41"/>
        <v>297.007333333333</v>
      </c>
      <c r="J66" s="11">
        <f t="shared" si="42"/>
        <v>0.305301827607468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3.53629512980339</v>
      </c>
      <c r="P66" s="11">
        <f t="shared" si="45"/>
        <v>1.07963736608836</v>
      </c>
      <c r="Q66" s="15">
        <f t="shared" si="46"/>
        <v>0.107963736608836</v>
      </c>
      <c r="R66" s="11">
        <f t="shared" si="47"/>
        <v>0.13797</v>
      </c>
      <c r="S66" s="16">
        <f t="shared" si="48"/>
        <v>0.78251602963569</v>
      </c>
      <c r="T66" s="3">
        <v>0.01</v>
      </c>
      <c r="U66" s="17">
        <f t="shared" si="49"/>
        <v>0.0078251602963569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0.0310251602963569</v>
      </c>
      <c r="AR66" s="24">
        <f t="shared" si="55"/>
        <v>137.97</v>
      </c>
      <c r="AS66" s="1">
        <f t="shared" si="56"/>
        <v>0.1</v>
      </c>
      <c r="AT66" s="2">
        <f>$E$5/12</f>
        <v>1.84166666666667</v>
      </c>
      <c r="AU66" s="1">
        <f t="shared" si="57"/>
        <v>5281.83133397253</v>
      </c>
    </row>
    <row r="67" s="1" customFormat="1" spans="1:47">
      <c r="A67" s="6"/>
      <c r="B67" s="6"/>
      <c r="C67" s="9">
        <v>7</v>
      </c>
      <c r="D67" s="10">
        <v>25.0537419354839</v>
      </c>
      <c r="E67" s="12">
        <f t="shared" si="58"/>
        <v>23.8573333333333</v>
      </c>
      <c r="F67" s="9" t="s">
        <v>109</v>
      </c>
      <c r="G67" s="6">
        <v>8</v>
      </c>
      <c r="H67" s="11">
        <f t="shared" si="40"/>
        <v>25.0537419354839</v>
      </c>
      <c r="I67" s="11">
        <f t="shared" si="41"/>
        <v>298.203741935484</v>
      </c>
      <c r="J67" s="11">
        <f t="shared" si="42"/>
        <v>0.34821772164546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3.83635776371502</v>
      </c>
      <c r="P67" s="11">
        <f t="shared" si="45"/>
        <v>1.33588775989772</v>
      </c>
      <c r="Q67" s="15">
        <f t="shared" si="46"/>
        <v>0.133588775989772</v>
      </c>
      <c r="R67" s="11">
        <f t="shared" si="47"/>
        <v>0.13797</v>
      </c>
      <c r="S67" s="16">
        <f t="shared" si="48"/>
        <v>0.968245096686031</v>
      </c>
      <c r="T67" s="3">
        <v>0.01</v>
      </c>
      <c r="U67" s="17">
        <f t="shared" si="49"/>
        <v>0.00968245096686031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0.0328824509668603</v>
      </c>
      <c r="AR67" s="24">
        <f t="shared" si="55"/>
        <v>137.97</v>
      </c>
      <c r="AS67" s="1">
        <f t="shared" si="56"/>
        <v>0.1</v>
      </c>
      <c r="AT67" s="2">
        <f>$E$5/12</f>
        <v>1.84166666666667</v>
      </c>
      <c r="AU67" s="1">
        <f t="shared" si="57"/>
        <v>5598.02296573379</v>
      </c>
    </row>
    <row r="68" s="1" customFormat="1" spans="1:47">
      <c r="A68" s="6"/>
      <c r="B68" s="6"/>
      <c r="C68" s="9">
        <v>8</v>
      </c>
      <c r="D68" s="10">
        <v>27.2548387096774</v>
      </c>
      <c r="E68" s="12">
        <f t="shared" si="58"/>
        <v>25.0537419354839</v>
      </c>
      <c r="F68" s="9" t="s">
        <v>109</v>
      </c>
      <c r="G68" s="6">
        <v>9</v>
      </c>
      <c r="H68" s="11">
        <f t="shared" si="40"/>
        <v>27.2548387096774</v>
      </c>
      <c r="I68" s="11">
        <f t="shared" si="41"/>
        <v>300.404838709677</v>
      </c>
      <c r="J68" s="11">
        <f t="shared" si="42"/>
        <v>0.442335447226779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3.88017000381731</v>
      </c>
      <c r="P68" s="11">
        <f t="shared" si="45"/>
        <v>1.71633673395446</v>
      </c>
      <c r="Q68" s="15">
        <f t="shared" si="46"/>
        <v>0.171633673395446</v>
      </c>
      <c r="R68" s="11">
        <f t="shared" si="47"/>
        <v>0.13797</v>
      </c>
      <c r="S68" s="16">
        <f t="shared" si="48"/>
        <v>1.24399270417806</v>
      </c>
      <c r="T68" s="3">
        <v>0.01</v>
      </c>
      <c r="U68" s="17">
        <f t="shared" si="49"/>
        <v>0.0124399270417806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0.0356399270417806</v>
      </c>
      <c r="AR68" s="24">
        <f t="shared" si="55"/>
        <v>137.97</v>
      </c>
      <c r="AS68" s="1">
        <f t="shared" si="56"/>
        <v>0.1</v>
      </c>
      <c r="AT68" s="2">
        <f>$E$5/12</f>
        <v>1.84166666666667</v>
      </c>
      <c r="AU68" s="1">
        <f t="shared" si="57"/>
        <v>6067.46529563865</v>
      </c>
    </row>
    <row r="69" s="1" customFormat="1" spans="1:47">
      <c r="A69" s="6"/>
      <c r="B69" s="6"/>
      <c r="C69" s="9">
        <v>9</v>
      </c>
      <c r="D69" s="10">
        <v>20.5952333333333</v>
      </c>
      <c r="E69" s="12">
        <f t="shared" si="58"/>
        <v>27.2548387096774</v>
      </c>
      <c r="F69" s="9" t="s">
        <v>109</v>
      </c>
      <c r="G69" s="6">
        <v>10</v>
      </c>
      <c r="H69" s="11">
        <f t="shared" si="40"/>
        <v>20.5952333333333</v>
      </c>
      <c r="I69" s="11">
        <f t="shared" si="41"/>
        <v>293.745233333333</v>
      </c>
      <c r="J69" s="11">
        <f t="shared" si="42"/>
        <v>0.212138454993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3.54353326986284</v>
      </c>
      <c r="P69" s="11">
        <f t="shared" si="45"/>
        <v>0.751719673084996</v>
      </c>
      <c r="Q69" s="15">
        <f t="shared" si="46"/>
        <v>0.0751719673084996</v>
      </c>
      <c r="R69" s="11">
        <f t="shared" si="47"/>
        <v>0.13797</v>
      </c>
      <c r="S69" s="16">
        <f t="shared" si="48"/>
        <v>0.544842844882943</v>
      </c>
      <c r="T69" s="3">
        <v>0.01</v>
      </c>
      <c r="U69" s="17">
        <f t="shared" si="49"/>
        <v>0.00544842844882943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0.0234984284488294</v>
      </c>
      <c r="AR69" s="24">
        <f t="shared" si="55"/>
        <v>137.97</v>
      </c>
      <c r="AS69" s="1">
        <f t="shared" si="56"/>
        <v>0.1</v>
      </c>
      <c r="AT69" s="2">
        <f>$E$5/12</f>
        <v>1.84166666666667</v>
      </c>
      <c r="AU69" s="1">
        <f t="shared" si="57"/>
        <v>4000.4542924058</v>
      </c>
    </row>
    <row r="70" s="1" customFormat="1" spans="1:47">
      <c r="A70" s="6"/>
      <c r="B70" s="6"/>
      <c r="C70" s="9">
        <v>10</v>
      </c>
      <c r="D70" s="10">
        <v>15.2079032258065</v>
      </c>
      <c r="E70" s="12">
        <f t="shared" si="58"/>
        <v>20.5952333333333</v>
      </c>
      <c r="F70" s="9" t="s">
        <v>109</v>
      </c>
      <c r="G70" s="6">
        <v>11</v>
      </c>
      <c r="H70" s="11">
        <f t="shared" si="40"/>
        <v>15.2079032258065</v>
      </c>
      <c r="I70" s="11">
        <f t="shared" si="41"/>
        <v>288.357903225806</v>
      </c>
      <c r="J70" s="11">
        <f t="shared" si="42"/>
        <v>0.114200960278959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2.65222291693896</v>
      </c>
      <c r="O70" s="11">
        <f t="shared" si="59"/>
        <v>1.51929067983889</v>
      </c>
      <c r="P70" s="11">
        <f t="shared" si="45"/>
        <v>0.173504454580474</v>
      </c>
      <c r="Q70" s="15">
        <f t="shared" si="46"/>
        <v>0.0173504454580474</v>
      </c>
      <c r="R70" s="11">
        <f t="shared" si="47"/>
        <v>0.13797</v>
      </c>
      <c r="S70" s="16">
        <f t="shared" si="48"/>
        <v>0.125755203725791</v>
      </c>
      <c r="T70" s="3">
        <v>0.01</v>
      </c>
      <c r="U70" s="17">
        <f t="shared" si="49"/>
        <v>0.00125755203725791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0.0193075520372579</v>
      </c>
      <c r="AR70" s="24">
        <f t="shared" si="55"/>
        <v>137.97</v>
      </c>
      <c r="AS70" s="1">
        <f t="shared" si="56"/>
        <v>0.1</v>
      </c>
      <c r="AT70" s="2">
        <f>$E$5/12</f>
        <v>1.84166666666667</v>
      </c>
      <c r="AU70" s="1">
        <f t="shared" si="57"/>
        <v>3286.98489737276</v>
      </c>
    </row>
    <row r="71" s="1" customFormat="1" spans="1:48">
      <c r="A71" s="6"/>
      <c r="B71" s="6"/>
      <c r="C71" s="9">
        <v>11</v>
      </c>
      <c r="D71" s="10">
        <v>12.0917</v>
      </c>
      <c r="E71" s="12">
        <f t="shared" si="58"/>
        <v>15.2079032258065</v>
      </c>
      <c r="F71" s="9" t="s">
        <v>111</v>
      </c>
      <c r="G71" s="6">
        <v>12</v>
      </c>
      <c r="H71" s="11">
        <f t="shared" si="40"/>
        <v>12.0917</v>
      </c>
      <c r="I71" s="11">
        <f t="shared" si="41"/>
        <v>285.2417</v>
      </c>
      <c r="J71" s="11">
        <f t="shared" si="42"/>
        <v>0.0789701468329477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2.72548622525842</v>
      </c>
      <c r="P71" s="11">
        <f t="shared" si="45"/>
        <v>0.215232047399834</v>
      </c>
      <c r="Q71" s="15">
        <f t="shared" si="46"/>
        <v>0.0215232047399834</v>
      </c>
      <c r="R71" s="11">
        <f t="shared" si="47"/>
        <v>0.13797</v>
      </c>
      <c r="S71" s="16">
        <f t="shared" si="48"/>
        <v>0.15599916460088</v>
      </c>
      <c r="T71" s="3">
        <v>0.01</v>
      </c>
      <c r="U71" s="17">
        <f t="shared" si="49"/>
        <v>0.0015599916460088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0.0138599916460088</v>
      </c>
      <c r="AR71" s="24">
        <f t="shared" si="55"/>
        <v>137.97</v>
      </c>
      <c r="AS71" s="1">
        <f t="shared" si="56"/>
        <v>0.1</v>
      </c>
      <c r="AT71" s="2">
        <f>$E$5/12</f>
        <v>1.84166666666667</v>
      </c>
      <c r="AU71" s="1">
        <f t="shared" si="57"/>
        <v>2359.57324523745</v>
      </c>
      <c r="AV71" s="1">
        <f>SUM(AU60:AU71)</f>
        <v>46872.5944614293</v>
      </c>
    </row>
    <row r="72" s="1" customFormat="1" spans="1:46">
      <c r="A72" s="6"/>
      <c r="B72" s="6"/>
      <c r="C72" s="9">
        <v>12</v>
      </c>
      <c r="D72" s="10">
        <v>5.30658064516129</v>
      </c>
      <c r="E72" s="12">
        <f t="shared" si="58"/>
        <v>12.0917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7.77310731519355</v>
      </c>
      <c r="E76" s="9"/>
      <c r="F76" s="9"/>
      <c r="G76" s="6">
        <v>1</v>
      </c>
      <c r="H76" s="11">
        <f t="shared" ref="H76:H87" si="60">E77</f>
        <v>7.77310731519355</v>
      </c>
      <c r="I76" s="11">
        <f t="shared" ref="I76:I87" si="61">H76+273.15</f>
        <v>280.923107315194</v>
      </c>
      <c r="J76" s="11">
        <f t="shared" ref="J76:J87" si="62">EXP(($C$18*(I76-$C$16))/($C$19*I76*$C$16))</f>
        <v>0.0467266072972834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0.00365692163418393</v>
      </c>
      <c r="Q76" s="15">
        <f t="shared" ref="Q76:Q87" si="66">P76*$B$78</f>
        <v>0.000475399812443911</v>
      </c>
      <c r="R76" s="11">
        <f t="shared" ref="R76:R87" si="67">L76*$B$78</f>
        <v>0.0101740708333333</v>
      </c>
      <c r="S76" s="16">
        <f t="shared" ref="S76:S87" si="68">Q76/R76</f>
        <v>0.0467266072972835</v>
      </c>
      <c r="T76" s="3">
        <v>0.01</v>
      </c>
      <c r="U76" s="17">
        <f t="shared" ref="U76:U87" si="69">S76*T76</f>
        <v>0.000467266072972835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0.0120672660729728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8.22580572600409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6.35041935483871</v>
      </c>
      <c r="E77" s="12">
        <f t="shared" ref="E77:E88" si="78">D76</f>
        <v>7.77310731519355</v>
      </c>
      <c r="F77" s="9" t="s">
        <v>109</v>
      </c>
      <c r="G77" s="6">
        <v>2</v>
      </c>
      <c r="H77" s="11">
        <f t="shared" si="60"/>
        <v>6.35041935483871</v>
      </c>
      <c r="I77" s="11">
        <f t="shared" si="61"/>
        <v>279.500419354839</v>
      </c>
      <c r="J77" s="11">
        <f t="shared" si="62"/>
        <v>0.0391691964784201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0.152867245032483</v>
      </c>
      <c r="P77" s="11">
        <f t="shared" si="65"/>
        <v>0.0059876871557921</v>
      </c>
      <c r="Q77" s="15">
        <f t="shared" si="66"/>
        <v>0.000778399330252973</v>
      </c>
      <c r="R77" s="11">
        <f t="shared" si="67"/>
        <v>0.0101740708333333</v>
      </c>
      <c r="S77" s="16">
        <f t="shared" si="68"/>
        <v>0.0765081492948431</v>
      </c>
      <c r="T77" s="3">
        <v>0.01</v>
      </c>
      <c r="U77" s="17">
        <f t="shared" si="69"/>
        <v>0.000765081492948431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0.0123650814929484</v>
      </c>
      <c r="AR77" s="24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8.42881540293616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8.63665517241379</v>
      </c>
      <c r="E78" s="12">
        <f t="shared" si="78"/>
        <v>6.35041935483871</v>
      </c>
      <c r="F78" s="9" t="s">
        <v>109</v>
      </c>
      <c r="G78" s="6">
        <v>3</v>
      </c>
      <c r="H78" s="11">
        <f t="shared" si="60"/>
        <v>8.63665517241379</v>
      </c>
      <c r="I78" s="11">
        <f t="shared" si="61"/>
        <v>281.786655172414</v>
      </c>
      <c r="J78" s="11">
        <f t="shared" si="62"/>
        <v>0.0519629422324947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0.225141641210024</v>
      </c>
      <c r="P78" s="11">
        <f t="shared" si="65"/>
        <v>0.0116990220963255</v>
      </c>
      <c r="Q78" s="15">
        <f t="shared" si="66"/>
        <v>0.00152087287252232</v>
      </c>
      <c r="R78" s="11">
        <f t="shared" si="67"/>
        <v>0.0101740708333333</v>
      </c>
      <c r="S78" s="16">
        <f t="shared" si="68"/>
        <v>0.149485186159652</v>
      </c>
      <c r="T78" s="3">
        <v>0.01</v>
      </c>
      <c r="U78" s="17">
        <f t="shared" si="69"/>
        <v>0.00149485186159652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0.0205948518615965</v>
      </c>
      <c r="AR78" s="24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14.0387432700066</v>
      </c>
    </row>
    <row r="79" s="1" customFormat="1" spans="1:47">
      <c r="A79" s="6"/>
      <c r="B79" s="6"/>
      <c r="C79" s="9">
        <v>3</v>
      </c>
      <c r="D79" s="10">
        <v>12.8285806451613</v>
      </c>
      <c r="E79" s="12">
        <f t="shared" si="78"/>
        <v>8.63665517241379</v>
      </c>
      <c r="F79" s="9" t="s">
        <v>109</v>
      </c>
      <c r="G79" s="6">
        <v>4</v>
      </c>
      <c r="H79" s="11">
        <f t="shared" si="60"/>
        <v>12.8285806451613</v>
      </c>
      <c r="I79" s="11">
        <f t="shared" si="61"/>
        <v>285.978580645161</v>
      </c>
      <c r="J79" s="11">
        <f t="shared" si="62"/>
        <v>0.0862306841878658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0.291704702447032</v>
      </c>
      <c r="P79" s="11">
        <f t="shared" si="65"/>
        <v>0.0251538960728254</v>
      </c>
      <c r="Q79" s="15">
        <f t="shared" si="66"/>
        <v>0.0032700064894673</v>
      </c>
      <c r="R79" s="11">
        <f t="shared" si="67"/>
        <v>0.0101740708333333</v>
      </c>
      <c r="S79" s="16">
        <f t="shared" si="68"/>
        <v>0.321405909496303</v>
      </c>
      <c r="T79" s="3">
        <v>0.01</v>
      </c>
      <c r="U79" s="17">
        <f t="shared" si="69"/>
        <v>0.00321405909496303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0.022314059094963</v>
      </c>
      <c r="AR79" s="24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15.2106627933598</v>
      </c>
    </row>
    <row r="80" s="1" customFormat="1" spans="1:47">
      <c r="A80" s="6"/>
      <c r="B80" s="6"/>
      <c r="C80" s="9">
        <v>4</v>
      </c>
      <c r="D80" s="10">
        <v>15.1231333333333</v>
      </c>
      <c r="E80" s="12">
        <f t="shared" si="78"/>
        <v>12.8285806451613</v>
      </c>
      <c r="F80" s="9" t="s">
        <v>109</v>
      </c>
      <c r="G80" s="6">
        <v>5</v>
      </c>
      <c r="H80" s="11">
        <f t="shared" si="60"/>
        <v>15.1231333333333</v>
      </c>
      <c r="I80" s="11">
        <f t="shared" si="61"/>
        <v>288.273133333333</v>
      </c>
      <c r="J80" s="11">
        <f t="shared" si="62"/>
        <v>0.113072628615805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0.253223266055496</v>
      </c>
      <c r="O80" s="11">
        <f t="shared" si="79"/>
        <v>0.0915896236520436</v>
      </c>
      <c r="P80" s="11">
        <f t="shared" si="65"/>
        <v>0.0103562795002689</v>
      </c>
      <c r="Q80" s="15">
        <f t="shared" si="66"/>
        <v>0.00134631633503496</v>
      </c>
      <c r="R80" s="11">
        <f t="shared" si="67"/>
        <v>0.0101740708333333</v>
      </c>
      <c r="S80" s="16">
        <f t="shared" si="68"/>
        <v>0.132328185746852</v>
      </c>
      <c r="T80" s="3">
        <v>0.01</v>
      </c>
      <c r="U80" s="17">
        <f t="shared" si="69"/>
        <v>0.00132328185746852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0.0262232818574685</v>
      </c>
      <c r="AR80" s="24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17.8754343157234</v>
      </c>
    </row>
    <row r="81" s="1" customFormat="1" spans="1:47">
      <c r="A81" s="6"/>
      <c r="B81" s="6"/>
      <c r="C81" s="9">
        <v>5</v>
      </c>
      <c r="D81" s="10">
        <v>21.4293870967742</v>
      </c>
      <c r="E81" s="12">
        <f t="shared" si="78"/>
        <v>15.1231333333333</v>
      </c>
      <c r="F81" s="9" t="s">
        <v>111</v>
      </c>
      <c r="G81" s="6">
        <v>6</v>
      </c>
      <c r="H81" s="11">
        <f t="shared" si="60"/>
        <v>21.4293870967742</v>
      </c>
      <c r="I81" s="11">
        <f t="shared" si="61"/>
        <v>294.579387096774</v>
      </c>
      <c r="J81" s="11">
        <f t="shared" si="62"/>
        <v>0.233014553183732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0.159495427485108</v>
      </c>
      <c r="P81" s="11">
        <f t="shared" si="65"/>
        <v>0.0371647557702908</v>
      </c>
      <c r="Q81" s="15">
        <f t="shared" si="66"/>
        <v>0.00483141825013781</v>
      </c>
      <c r="R81" s="11">
        <f t="shared" si="67"/>
        <v>0.0101740708333333</v>
      </c>
      <c r="S81" s="16">
        <f t="shared" si="68"/>
        <v>0.474875625428972</v>
      </c>
      <c r="T81" s="3">
        <v>0.01</v>
      </c>
      <c r="U81" s="17">
        <f t="shared" si="69"/>
        <v>0.00474875625428972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0.0296487562542897</v>
      </c>
      <c r="AR81" s="24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20.2104525988423</v>
      </c>
    </row>
    <row r="82" s="1" customFormat="1" spans="1:47">
      <c r="A82" s="6"/>
      <c r="B82" s="6"/>
      <c r="C82" s="9">
        <v>6</v>
      </c>
      <c r="D82" s="10">
        <v>23.8573333333333</v>
      </c>
      <c r="E82" s="12">
        <f t="shared" si="78"/>
        <v>21.4293870967742</v>
      </c>
      <c r="F82" s="9" t="s">
        <v>109</v>
      </c>
      <c r="G82" s="6">
        <v>7</v>
      </c>
      <c r="H82" s="11">
        <f t="shared" si="60"/>
        <v>23.8573333333333</v>
      </c>
      <c r="I82" s="11">
        <f t="shared" si="61"/>
        <v>297.007333333333</v>
      </c>
      <c r="J82" s="11">
        <f t="shared" si="62"/>
        <v>0.305301827607468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0.20059275504815</v>
      </c>
      <c r="P82" s="11">
        <f t="shared" si="65"/>
        <v>0.0612413347210175</v>
      </c>
      <c r="Q82" s="15">
        <f t="shared" si="66"/>
        <v>0.00796137351373227</v>
      </c>
      <c r="R82" s="11">
        <f t="shared" si="67"/>
        <v>0.0101740708333333</v>
      </c>
      <c r="S82" s="16">
        <f t="shared" si="68"/>
        <v>0.782516029635692</v>
      </c>
      <c r="T82" s="3">
        <v>0.01</v>
      </c>
      <c r="U82" s="17">
        <f t="shared" si="69"/>
        <v>0.00782516029635692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0.0327251602963569</v>
      </c>
      <c r="AR82" s="24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22.3075226254506</v>
      </c>
    </row>
    <row r="83" s="1" customFormat="1" spans="1:47">
      <c r="A83" s="6"/>
      <c r="B83" s="6"/>
      <c r="C83" s="9">
        <v>7</v>
      </c>
      <c r="D83" s="10">
        <v>25.0537419354839</v>
      </c>
      <c r="E83" s="12">
        <f t="shared" si="78"/>
        <v>23.8573333333333</v>
      </c>
      <c r="F83" s="9" t="s">
        <v>109</v>
      </c>
      <c r="G83" s="6">
        <v>8</v>
      </c>
      <c r="H83" s="11">
        <f t="shared" si="60"/>
        <v>25.0537419354839</v>
      </c>
      <c r="I83" s="11">
        <f t="shared" si="61"/>
        <v>298.203741935484</v>
      </c>
      <c r="J83" s="11">
        <f t="shared" si="62"/>
        <v>0.34821772164546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0.217613503660466</v>
      </c>
      <c r="P83" s="11">
        <f t="shared" si="65"/>
        <v>0.0757768784439335</v>
      </c>
      <c r="Q83" s="15">
        <f t="shared" si="66"/>
        <v>0.00985099419771135</v>
      </c>
      <c r="R83" s="11">
        <f t="shared" si="67"/>
        <v>0.0101740708333333</v>
      </c>
      <c r="S83" s="16">
        <f t="shared" si="68"/>
        <v>0.968245096686033</v>
      </c>
      <c r="T83" s="3">
        <v>0.01</v>
      </c>
      <c r="U83" s="17">
        <f t="shared" si="69"/>
        <v>0.00968245096686034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0.0345824509668603</v>
      </c>
      <c r="AR83" s="24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23.5735684837166</v>
      </c>
    </row>
    <row r="84" s="1" customFormat="1" spans="1:47">
      <c r="A84" s="6"/>
      <c r="B84" s="6"/>
      <c r="C84" s="9">
        <v>8</v>
      </c>
      <c r="D84" s="10">
        <v>27.2548387096774</v>
      </c>
      <c r="E84" s="12">
        <f t="shared" si="78"/>
        <v>25.0537419354839</v>
      </c>
      <c r="F84" s="9" t="s">
        <v>109</v>
      </c>
      <c r="G84" s="6">
        <v>9</v>
      </c>
      <c r="H84" s="11">
        <f t="shared" si="60"/>
        <v>27.2548387096774</v>
      </c>
      <c r="I84" s="11">
        <f t="shared" si="61"/>
        <v>300.404838709677</v>
      </c>
      <c r="J84" s="11">
        <f t="shared" si="62"/>
        <v>0.442335447226779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0.220098708549866</v>
      </c>
      <c r="P84" s="11">
        <f t="shared" si="65"/>
        <v>0.0973574606804416</v>
      </c>
      <c r="Q84" s="15">
        <f t="shared" si="66"/>
        <v>0.0126564698884574</v>
      </c>
      <c r="R84" s="11">
        <f t="shared" si="67"/>
        <v>0.0101740708333333</v>
      </c>
      <c r="S84" s="16">
        <f t="shared" si="68"/>
        <v>1.24399270417806</v>
      </c>
      <c r="T84" s="3">
        <v>0.01</v>
      </c>
      <c r="U84" s="17">
        <f t="shared" si="69"/>
        <v>0.0124399270417806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0.0373399270417806</v>
      </c>
      <c r="AR84" s="24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25.4532371965165</v>
      </c>
    </row>
    <row r="85" s="1" customFormat="1" spans="1:47">
      <c r="A85" s="6"/>
      <c r="B85" s="6"/>
      <c r="C85" s="9">
        <v>9</v>
      </c>
      <c r="D85" s="10">
        <v>20.5952333333333</v>
      </c>
      <c r="E85" s="12">
        <f t="shared" si="78"/>
        <v>27.2548387096774</v>
      </c>
      <c r="F85" s="9" t="s">
        <v>109</v>
      </c>
      <c r="G85" s="6">
        <v>10</v>
      </c>
      <c r="H85" s="11">
        <f t="shared" si="60"/>
        <v>20.5952333333333</v>
      </c>
      <c r="I85" s="11">
        <f t="shared" si="61"/>
        <v>293.745233333333</v>
      </c>
      <c r="J85" s="11">
        <f t="shared" si="62"/>
        <v>0.212138454993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0.201003331202758</v>
      </c>
      <c r="P85" s="11">
        <f t="shared" si="65"/>
        <v>0.0426405361297993</v>
      </c>
      <c r="Q85" s="15">
        <f t="shared" si="66"/>
        <v>0.0055432696968739</v>
      </c>
      <c r="R85" s="11">
        <f t="shared" si="67"/>
        <v>0.0101740708333333</v>
      </c>
      <c r="S85" s="16">
        <f t="shared" si="68"/>
        <v>0.544842844882944</v>
      </c>
      <c r="T85" s="3">
        <v>0.01</v>
      </c>
      <c r="U85" s="17">
        <f t="shared" si="69"/>
        <v>0.00544842844882944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0.0245484284488294</v>
      </c>
      <c r="AR85" s="24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16.7337491423222</v>
      </c>
    </row>
    <row r="86" s="1" customFormat="1" spans="1:47">
      <c r="A86" s="6"/>
      <c r="B86" s="6"/>
      <c r="C86" s="9">
        <v>10</v>
      </c>
      <c r="D86" s="10">
        <v>15.2079032258065</v>
      </c>
      <c r="E86" s="12">
        <f t="shared" si="78"/>
        <v>20.5952333333333</v>
      </c>
      <c r="F86" s="9" t="s">
        <v>109</v>
      </c>
      <c r="G86" s="6">
        <v>11</v>
      </c>
      <c r="H86" s="11">
        <f t="shared" si="60"/>
        <v>15.2079032258065</v>
      </c>
      <c r="I86" s="11">
        <f t="shared" si="61"/>
        <v>288.357903225806</v>
      </c>
      <c r="J86" s="11">
        <f t="shared" si="62"/>
        <v>0.114200960278959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0.150444655319311</v>
      </c>
      <c r="O86" s="11">
        <f t="shared" si="79"/>
        <v>0.0861802230869812</v>
      </c>
      <c r="P86" s="11">
        <f t="shared" si="65"/>
        <v>0.00984186423358817</v>
      </c>
      <c r="Q86" s="15">
        <f t="shared" si="66"/>
        <v>0.00127944235036646</v>
      </c>
      <c r="R86" s="11">
        <f t="shared" si="67"/>
        <v>0.0101740708333333</v>
      </c>
      <c r="S86" s="16">
        <f t="shared" si="68"/>
        <v>0.125755203725791</v>
      </c>
      <c r="T86" s="3">
        <v>0.01</v>
      </c>
      <c r="U86" s="17">
        <f t="shared" si="69"/>
        <v>0.00125755203725791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0.0203575520372579</v>
      </c>
      <c r="AR86" s="24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13.8769848201622</v>
      </c>
    </row>
    <row r="87" s="1" customFormat="1" spans="1:48">
      <c r="A87" s="6"/>
      <c r="B87" s="6"/>
      <c r="C87" s="9">
        <v>11</v>
      </c>
      <c r="D87" s="10">
        <v>12.0917</v>
      </c>
      <c r="E87" s="12">
        <f t="shared" si="78"/>
        <v>15.2079032258065</v>
      </c>
      <c r="F87" s="9" t="s">
        <v>111</v>
      </c>
      <c r="G87" s="6">
        <v>12</v>
      </c>
      <c r="H87" s="11">
        <f t="shared" si="60"/>
        <v>12.0917</v>
      </c>
      <c r="I87" s="11">
        <f t="shared" si="61"/>
        <v>285.2417</v>
      </c>
      <c r="J87" s="11">
        <f t="shared" si="62"/>
        <v>0.0789701468329477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0.154600442186726</v>
      </c>
      <c r="P87" s="11">
        <f t="shared" si="65"/>
        <v>0.0122088196199244</v>
      </c>
      <c r="Q87" s="15">
        <f t="shared" si="66"/>
        <v>0.00158714655059017</v>
      </c>
      <c r="R87" s="11">
        <f t="shared" si="67"/>
        <v>0.0101740708333333</v>
      </c>
      <c r="S87" s="16">
        <f t="shared" si="68"/>
        <v>0.15599916460088</v>
      </c>
      <c r="T87" s="3">
        <v>0.01</v>
      </c>
      <c r="U87" s="17">
        <f t="shared" si="69"/>
        <v>0.0015599916460088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0.0131599916460088</v>
      </c>
      <c r="AR87" s="24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8.97067604056208</v>
      </c>
      <c r="AV87" s="1">
        <f>SUM(AU76:AU87)</f>
        <v>194.905652415603</v>
      </c>
    </row>
    <row r="88" s="1" customFormat="1" spans="1:46">
      <c r="A88" s="6"/>
      <c r="B88" s="6"/>
      <c r="C88" s="9">
        <v>12</v>
      </c>
      <c r="D88" s="10">
        <v>5.30658064516129</v>
      </c>
      <c r="E88" s="12">
        <f t="shared" si="78"/>
        <v>12.0917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7.77310731519355</v>
      </c>
      <c r="E91" s="9"/>
      <c r="F91" s="9"/>
      <c r="G91" s="6">
        <v>1</v>
      </c>
      <c r="H91" s="11">
        <f t="shared" ref="H91:H102" si="80">E92</f>
        <v>7.77310731519355</v>
      </c>
      <c r="I91" s="11">
        <f t="shared" ref="I91:I102" si="81">H91+273.15</f>
        <v>280.923107315194</v>
      </c>
      <c r="J91" s="11">
        <f t="shared" ref="J91:J102" si="82">EXP(($C$18*(I91-$C$16))/($C$19*I91*$C$16))</f>
        <v>0.0467266072972834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0.00354748402600975</v>
      </c>
      <c r="Q91" s="15">
        <f t="shared" ref="Q91:Q102" si="86">P91*$B$93</f>
        <v>0.000461172923381268</v>
      </c>
      <c r="R91" s="11">
        <f t="shared" ref="R91:R102" si="87">L91*$B$93</f>
        <v>0.0098696</v>
      </c>
      <c r="S91" s="16">
        <f t="shared" ref="S91:S102" si="88">Q91/R91</f>
        <v>0.0467266072972834</v>
      </c>
      <c r="T91" s="3">
        <v>0.01</v>
      </c>
      <c r="U91" s="17">
        <f t="shared" ref="U91:U102" si="89">S91*T91</f>
        <v>0.000467266072972834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0.0152672660729728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52.6</v>
      </c>
      <c r="AU91" s="1">
        <f t="shared" ref="AU91:AU102" si="96">AT91*10000*AS91*0.67*AR91*AQ91</f>
        <v>5310.32832101803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6.35041935483871</v>
      </c>
      <c r="E92" s="12">
        <f t="shared" ref="E92:E103" si="97">D91</f>
        <v>7.77310731519355</v>
      </c>
      <c r="F92" s="9" t="s">
        <v>109</v>
      </c>
      <c r="G92" s="6">
        <v>2</v>
      </c>
      <c r="H92" s="11">
        <f t="shared" si="80"/>
        <v>6.35041935483871</v>
      </c>
      <c r="I92" s="11">
        <f t="shared" si="81"/>
        <v>279.500419354839</v>
      </c>
      <c r="J92" s="11">
        <f t="shared" si="82"/>
        <v>0.0391691964784201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0.14829251597399</v>
      </c>
      <c r="P92" s="11">
        <f t="shared" si="85"/>
        <v>0.00580849869446447</v>
      </c>
      <c r="Q92" s="15">
        <f t="shared" si="86"/>
        <v>0.000755104830280381</v>
      </c>
      <c r="R92" s="11">
        <f t="shared" si="87"/>
        <v>0.0098696</v>
      </c>
      <c r="S92" s="16">
        <f t="shared" si="88"/>
        <v>0.0765081492948429</v>
      </c>
      <c r="T92" s="3">
        <v>0.01</v>
      </c>
      <c r="U92" s="17">
        <f t="shared" si="89"/>
        <v>0.000765081492948429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0.0155650814929484</v>
      </c>
      <c r="AR92" s="24">
        <f t="shared" si="93"/>
        <v>7.592</v>
      </c>
      <c r="AS92" s="1">
        <f t="shared" si="94"/>
        <v>0.13</v>
      </c>
      <c r="AT92" s="2">
        <f t="shared" si="95"/>
        <v>52.6</v>
      </c>
      <c r="AU92" s="1">
        <f t="shared" si="96"/>
        <v>5413.91580364741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8.63665517241379</v>
      </c>
      <c r="E93" s="12">
        <f t="shared" si="97"/>
        <v>6.35041935483871</v>
      </c>
      <c r="F93" s="9" t="s">
        <v>109</v>
      </c>
      <c r="G93" s="6">
        <v>3</v>
      </c>
      <c r="H93" s="11">
        <f t="shared" si="80"/>
        <v>8.63665517241379</v>
      </c>
      <c r="I93" s="11">
        <f t="shared" si="81"/>
        <v>281.786655172414</v>
      </c>
      <c r="J93" s="11">
        <f t="shared" si="82"/>
        <v>0.0519629422324947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0.218404017279526</v>
      </c>
      <c r="P93" s="11">
        <f t="shared" si="85"/>
        <v>0.0113489153332408</v>
      </c>
      <c r="Q93" s="15">
        <f t="shared" si="86"/>
        <v>0.0014753589933213</v>
      </c>
      <c r="R93" s="11">
        <f t="shared" si="87"/>
        <v>0.0098696</v>
      </c>
      <c r="S93" s="16">
        <f t="shared" si="88"/>
        <v>0.149485186159652</v>
      </c>
      <c r="T93" s="3">
        <v>0.01</v>
      </c>
      <c r="U93" s="17">
        <f t="shared" si="89"/>
        <v>0.00149485186159652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0.0285948518615965</v>
      </c>
      <c r="AR93" s="24">
        <f t="shared" si="93"/>
        <v>7.592</v>
      </c>
      <c r="AS93" s="1">
        <f t="shared" si="94"/>
        <v>0.13</v>
      </c>
      <c r="AT93" s="2">
        <f t="shared" si="95"/>
        <v>52.6</v>
      </c>
      <c r="AU93" s="1">
        <f t="shared" si="96"/>
        <v>9945.98842714629</v>
      </c>
    </row>
    <row r="94" s="1" customFormat="1" spans="1:47">
      <c r="A94" s="6"/>
      <c r="B94" s="6"/>
      <c r="C94" s="9">
        <v>3</v>
      </c>
      <c r="D94" s="10">
        <v>12.8285806451613</v>
      </c>
      <c r="E94" s="12">
        <f t="shared" si="97"/>
        <v>8.63665517241379</v>
      </c>
      <c r="F94" s="9" t="s">
        <v>109</v>
      </c>
      <c r="G94" s="6">
        <v>4</v>
      </c>
      <c r="H94" s="11">
        <f t="shared" si="80"/>
        <v>12.8285806451613</v>
      </c>
      <c r="I94" s="11">
        <f t="shared" si="81"/>
        <v>285.978580645161</v>
      </c>
      <c r="J94" s="11">
        <f t="shared" si="82"/>
        <v>0.0862306841878658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0.282975101946285</v>
      </c>
      <c r="P94" s="11">
        <f t="shared" si="85"/>
        <v>0.0244011366489592</v>
      </c>
      <c r="Q94" s="15">
        <f t="shared" si="86"/>
        <v>0.0031721477643647</v>
      </c>
      <c r="R94" s="11">
        <f t="shared" si="87"/>
        <v>0.0098696</v>
      </c>
      <c r="S94" s="16">
        <f t="shared" si="88"/>
        <v>0.321405909496302</v>
      </c>
      <c r="T94" s="3">
        <v>0.01</v>
      </c>
      <c r="U94" s="17">
        <f t="shared" si="89"/>
        <v>0.00321405909496302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0.030314059094963</v>
      </c>
      <c r="AR94" s="24">
        <f t="shared" si="93"/>
        <v>7.592</v>
      </c>
      <c r="AS94" s="1">
        <f t="shared" si="94"/>
        <v>0.13</v>
      </c>
      <c r="AT94" s="2">
        <f t="shared" si="95"/>
        <v>52.6</v>
      </c>
      <c r="AU94" s="1">
        <f t="shared" si="96"/>
        <v>10543.9707258374</v>
      </c>
    </row>
    <row r="95" s="1" customFormat="1" spans="1:47">
      <c r="A95" s="6"/>
      <c r="B95" s="6"/>
      <c r="C95" s="9">
        <v>4</v>
      </c>
      <c r="D95" s="10">
        <v>15.1231333333333</v>
      </c>
      <c r="E95" s="12">
        <f t="shared" si="97"/>
        <v>12.8285806451613</v>
      </c>
      <c r="F95" s="9" t="s">
        <v>109</v>
      </c>
      <c r="G95" s="6">
        <v>5</v>
      </c>
      <c r="H95" s="11">
        <f t="shared" si="80"/>
        <v>15.1231333333333</v>
      </c>
      <c r="I95" s="11">
        <f t="shared" si="81"/>
        <v>288.273133333333</v>
      </c>
      <c r="J95" s="11">
        <f t="shared" si="82"/>
        <v>0.113072628615805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0.245645267032459</v>
      </c>
      <c r="O95" s="11">
        <f t="shared" si="98"/>
        <v>0.0888486982648663</v>
      </c>
      <c r="P95" s="11">
        <f t="shared" si="85"/>
        <v>0.010046355861901</v>
      </c>
      <c r="Q95" s="15">
        <f t="shared" si="86"/>
        <v>0.00130602626204712</v>
      </c>
      <c r="R95" s="11">
        <f t="shared" si="87"/>
        <v>0.0098696</v>
      </c>
      <c r="S95" s="16">
        <f t="shared" si="88"/>
        <v>0.132328185746851</v>
      </c>
      <c r="T95" s="3">
        <v>0.01</v>
      </c>
      <c r="U95" s="17">
        <f t="shared" si="89"/>
        <v>0.00132328185746851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0.0358232818574685</v>
      </c>
      <c r="AR95" s="24">
        <f t="shared" si="93"/>
        <v>7.592</v>
      </c>
      <c r="AS95" s="1">
        <f t="shared" si="94"/>
        <v>0.13</v>
      </c>
      <c r="AT95" s="2">
        <f t="shared" si="95"/>
        <v>52.6</v>
      </c>
      <c r="AU95" s="1">
        <f t="shared" si="96"/>
        <v>12460.2130656707</v>
      </c>
    </row>
    <row r="96" s="1" customFormat="1" spans="1:47">
      <c r="A96" s="6"/>
      <c r="B96" s="6"/>
      <c r="C96" s="9">
        <v>5</v>
      </c>
      <c r="D96" s="10">
        <v>21.4293870967742</v>
      </c>
      <c r="E96" s="12">
        <f t="shared" si="97"/>
        <v>15.1231333333333</v>
      </c>
      <c r="F96" s="9" t="s">
        <v>111</v>
      </c>
      <c r="G96" s="6">
        <v>6</v>
      </c>
      <c r="H96" s="11">
        <f t="shared" si="80"/>
        <v>21.4293870967742</v>
      </c>
      <c r="I96" s="11">
        <f t="shared" si="81"/>
        <v>294.579387096774</v>
      </c>
      <c r="J96" s="11">
        <f t="shared" si="82"/>
        <v>0.233014553183732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0.154722342402965</v>
      </c>
      <c r="P96" s="11">
        <f t="shared" si="85"/>
        <v>0.0360525574825674</v>
      </c>
      <c r="Q96" s="15">
        <f t="shared" si="86"/>
        <v>0.00468683247273376</v>
      </c>
      <c r="R96" s="11">
        <f t="shared" si="87"/>
        <v>0.0098696</v>
      </c>
      <c r="S96" s="16">
        <f t="shared" si="88"/>
        <v>0.47487562542897</v>
      </c>
      <c r="T96" s="3">
        <v>0.01</v>
      </c>
      <c r="U96" s="17">
        <f t="shared" si="89"/>
        <v>0.0047487562542897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0.0392487562542897</v>
      </c>
      <c r="AR96" s="24">
        <f t="shared" si="93"/>
        <v>7.592</v>
      </c>
      <c r="AS96" s="1">
        <f t="shared" si="94"/>
        <v>0.13</v>
      </c>
      <c r="AT96" s="2">
        <f t="shared" si="95"/>
        <v>52.6</v>
      </c>
      <c r="AU96" s="1">
        <f t="shared" si="96"/>
        <v>13651.6767904408</v>
      </c>
    </row>
    <row r="97" s="1" customFormat="1" spans="1:47">
      <c r="A97" s="6"/>
      <c r="B97" s="6"/>
      <c r="C97" s="9">
        <v>6</v>
      </c>
      <c r="D97" s="10">
        <v>23.8573333333333</v>
      </c>
      <c r="E97" s="12">
        <f t="shared" si="97"/>
        <v>21.4293870967742</v>
      </c>
      <c r="F97" s="9" t="s">
        <v>109</v>
      </c>
      <c r="G97" s="6">
        <v>7</v>
      </c>
      <c r="H97" s="11">
        <f t="shared" si="80"/>
        <v>23.8573333333333</v>
      </c>
      <c r="I97" s="11">
        <f t="shared" si="81"/>
        <v>297.007333333333</v>
      </c>
      <c r="J97" s="11">
        <f t="shared" si="82"/>
        <v>0.305301827607468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0.194589784920398</v>
      </c>
      <c r="P97" s="11">
        <f t="shared" si="85"/>
        <v>0.0594086169699416</v>
      </c>
      <c r="Q97" s="15">
        <f t="shared" si="86"/>
        <v>0.00772312020609241</v>
      </c>
      <c r="R97" s="11">
        <f t="shared" si="87"/>
        <v>0.0098696</v>
      </c>
      <c r="S97" s="16">
        <f t="shared" si="88"/>
        <v>0.78251602963569</v>
      </c>
      <c r="T97" s="3">
        <v>0.01</v>
      </c>
      <c r="U97" s="17">
        <f t="shared" si="89"/>
        <v>0.0078251602963569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0.0423251602963569</v>
      </c>
      <c r="AR97" s="24">
        <f t="shared" si="93"/>
        <v>7.592</v>
      </c>
      <c r="AS97" s="1">
        <f t="shared" si="94"/>
        <v>0.13</v>
      </c>
      <c r="AT97" s="2">
        <f t="shared" si="95"/>
        <v>52.6</v>
      </c>
      <c r="AU97" s="1">
        <f t="shared" si="96"/>
        <v>14721.7253134311</v>
      </c>
    </row>
    <row r="98" s="1" customFormat="1" spans="1:47">
      <c r="A98" s="6"/>
      <c r="B98" s="6"/>
      <c r="C98" s="9">
        <v>7</v>
      </c>
      <c r="D98" s="10">
        <v>25.0537419354839</v>
      </c>
      <c r="E98" s="12">
        <f t="shared" si="97"/>
        <v>23.8573333333333</v>
      </c>
      <c r="F98" s="9" t="s">
        <v>109</v>
      </c>
      <c r="G98" s="6">
        <v>8</v>
      </c>
      <c r="H98" s="11">
        <f t="shared" si="80"/>
        <v>25.0537419354839</v>
      </c>
      <c r="I98" s="11">
        <f t="shared" si="81"/>
        <v>298.203741935484</v>
      </c>
      <c r="J98" s="11">
        <f t="shared" si="82"/>
        <v>0.34821772164546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0.211101167950456</v>
      </c>
      <c r="P98" s="11">
        <f t="shared" si="85"/>
        <v>0.0735091677404034</v>
      </c>
      <c r="Q98" s="15">
        <f t="shared" si="86"/>
        <v>0.00955619180625245</v>
      </c>
      <c r="R98" s="11">
        <f t="shared" si="87"/>
        <v>0.0098696</v>
      </c>
      <c r="S98" s="16">
        <f t="shared" si="88"/>
        <v>0.968245096686031</v>
      </c>
      <c r="T98" s="3">
        <v>0.01</v>
      </c>
      <c r="U98" s="17">
        <f t="shared" si="89"/>
        <v>0.00968245096686031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0.0441824509668603</v>
      </c>
      <c r="AR98" s="24">
        <f t="shared" si="93"/>
        <v>7.592</v>
      </c>
      <c r="AS98" s="1">
        <f t="shared" si="94"/>
        <v>0.13</v>
      </c>
      <c r="AT98" s="2">
        <f t="shared" si="95"/>
        <v>52.6</v>
      </c>
      <c r="AU98" s="1">
        <f t="shared" si="96"/>
        <v>15367.7364067595</v>
      </c>
    </row>
    <row r="99" s="1" customFormat="1" spans="1:47">
      <c r="A99" s="6"/>
      <c r="B99" s="6"/>
      <c r="C99" s="9">
        <v>8</v>
      </c>
      <c r="D99" s="10">
        <v>27.2548387096774</v>
      </c>
      <c r="E99" s="12">
        <f t="shared" si="97"/>
        <v>25.0537419354839</v>
      </c>
      <c r="F99" s="9" t="s">
        <v>109</v>
      </c>
      <c r="G99" s="6">
        <v>9</v>
      </c>
      <c r="H99" s="11">
        <f t="shared" si="80"/>
        <v>27.2548387096774</v>
      </c>
      <c r="I99" s="11">
        <f t="shared" si="81"/>
        <v>300.404838709677</v>
      </c>
      <c r="J99" s="11">
        <f t="shared" si="82"/>
        <v>0.442335447226779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0.213512000210053</v>
      </c>
      <c r="P99" s="11">
        <f t="shared" si="85"/>
        <v>0.0944439261011979</v>
      </c>
      <c r="Q99" s="15">
        <f t="shared" si="86"/>
        <v>0.0122777103931557</v>
      </c>
      <c r="R99" s="11">
        <f t="shared" si="87"/>
        <v>0.0098696</v>
      </c>
      <c r="S99" s="16">
        <f t="shared" si="88"/>
        <v>1.24399270417806</v>
      </c>
      <c r="T99" s="3">
        <v>0.01</v>
      </c>
      <c r="U99" s="17">
        <f t="shared" si="89"/>
        <v>0.0124399270417806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0.0469399270417806</v>
      </c>
      <c r="AR99" s="24">
        <f t="shared" si="93"/>
        <v>7.592</v>
      </c>
      <c r="AS99" s="1">
        <f t="shared" si="94"/>
        <v>0.13</v>
      </c>
      <c r="AT99" s="2">
        <f t="shared" si="95"/>
        <v>52.6</v>
      </c>
      <c r="AU99" s="1">
        <f t="shared" si="96"/>
        <v>16326.8539871559</v>
      </c>
    </row>
    <row r="100" s="1" customFormat="1" spans="1:47">
      <c r="A100" s="6"/>
      <c r="B100" s="6"/>
      <c r="C100" s="9">
        <v>9</v>
      </c>
      <c r="D100" s="10">
        <v>20.5952333333333</v>
      </c>
      <c r="E100" s="12">
        <f t="shared" si="97"/>
        <v>27.2548387096774</v>
      </c>
      <c r="F100" s="9" t="s">
        <v>109</v>
      </c>
      <c r="G100" s="6">
        <v>10</v>
      </c>
      <c r="H100" s="11">
        <f t="shared" si="80"/>
        <v>20.5952333333333</v>
      </c>
      <c r="I100" s="11">
        <f t="shared" si="81"/>
        <v>293.745233333333</v>
      </c>
      <c r="J100" s="11">
        <f t="shared" si="82"/>
        <v>0.212138454993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0.194988074108855</v>
      </c>
      <c r="P100" s="11">
        <f t="shared" si="85"/>
        <v>0.041364468783513</v>
      </c>
      <c r="Q100" s="15">
        <f t="shared" si="86"/>
        <v>0.00537738094185669</v>
      </c>
      <c r="R100" s="11">
        <f t="shared" si="87"/>
        <v>0.0098696</v>
      </c>
      <c r="S100" s="16">
        <f t="shared" si="88"/>
        <v>0.544842844882943</v>
      </c>
      <c r="T100" s="3">
        <v>0.01</v>
      </c>
      <c r="U100" s="17">
        <f t="shared" si="89"/>
        <v>0.00544842844882943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0.0325484284488294</v>
      </c>
      <c r="AR100" s="24">
        <f t="shared" si="93"/>
        <v>7.592</v>
      </c>
      <c r="AS100" s="1">
        <f t="shared" si="94"/>
        <v>0.13</v>
      </c>
      <c r="AT100" s="2">
        <f t="shared" si="95"/>
        <v>52.6</v>
      </c>
      <c r="AU100" s="1">
        <f t="shared" si="96"/>
        <v>11321.1390022491</v>
      </c>
    </row>
    <row r="101" s="1" customFormat="1" spans="1:47">
      <c r="A101" s="6"/>
      <c r="B101" s="6"/>
      <c r="C101" s="9">
        <v>10</v>
      </c>
      <c r="D101" s="10">
        <v>15.2079032258065</v>
      </c>
      <c r="E101" s="12">
        <f t="shared" si="97"/>
        <v>20.5952333333333</v>
      </c>
      <c r="F101" s="9" t="s">
        <v>109</v>
      </c>
      <c r="G101" s="6">
        <v>11</v>
      </c>
      <c r="H101" s="11">
        <f t="shared" si="80"/>
        <v>15.2079032258065</v>
      </c>
      <c r="I101" s="11">
        <f t="shared" si="81"/>
        <v>288.357903225806</v>
      </c>
      <c r="J101" s="11">
        <f t="shared" si="82"/>
        <v>0.114200960278959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0.145942425059075</v>
      </c>
      <c r="O101" s="11">
        <f t="shared" si="98"/>
        <v>0.0836011802662671</v>
      </c>
      <c r="P101" s="11">
        <f t="shared" si="85"/>
        <v>0.00954733506686206</v>
      </c>
      <c r="Q101" s="15">
        <f t="shared" si="86"/>
        <v>0.00124115355869207</v>
      </c>
      <c r="R101" s="11">
        <f t="shared" si="87"/>
        <v>0.0098696</v>
      </c>
      <c r="S101" s="16">
        <f t="shared" si="88"/>
        <v>0.125755203725791</v>
      </c>
      <c r="T101" s="3">
        <v>0.01</v>
      </c>
      <c r="U101" s="17">
        <f t="shared" si="89"/>
        <v>0.00125755203725791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0.0283575520372579</v>
      </c>
      <c r="AR101" s="24">
        <f t="shared" si="93"/>
        <v>7.592</v>
      </c>
      <c r="AS101" s="1">
        <f t="shared" si="94"/>
        <v>0.13</v>
      </c>
      <c r="AT101" s="2">
        <f t="shared" si="95"/>
        <v>52.6</v>
      </c>
      <c r="AU101" s="1">
        <f t="shared" si="96"/>
        <v>9863.44974787426</v>
      </c>
    </row>
    <row r="102" s="1" customFormat="1" spans="1:48">
      <c r="A102" s="6"/>
      <c r="B102" s="6"/>
      <c r="C102" s="9">
        <v>11</v>
      </c>
      <c r="D102" s="10">
        <v>12.0917</v>
      </c>
      <c r="E102" s="12">
        <f t="shared" si="97"/>
        <v>15.2079032258065</v>
      </c>
      <c r="F102" s="9" t="s">
        <v>111</v>
      </c>
      <c r="G102" s="6">
        <v>12</v>
      </c>
      <c r="H102" s="11">
        <f t="shared" si="80"/>
        <v>12.0917</v>
      </c>
      <c r="I102" s="11">
        <f t="shared" si="81"/>
        <v>285.2417</v>
      </c>
      <c r="J102" s="11">
        <f t="shared" si="82"/>
        <v>0.0789701468329477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0.149973845199405</v>
      </c>
      <c r="P102" s="11">
        <f t="shared" si="85"/>
        <v>0.0118434565764988</v>
      </c>
      <c r="Q102" s="15">
        <f t="shared" si="86"/>
        <v>0.00153964935494484</v>
      </c>
      <c r="R102" s="11">
        <f t="shared" si="87"/>
        <v>0.0098696</v>
      </c>
      <c r="S102" s="16">
        <f t="shared" si="88"/>
        <v>0.15599916460088</v>
      </c>
      <c r="T102" s="3">
        <v>0.01</v>
      </c>
      <c r="U102" s="17">
        <f t="shared" si="89"/>
        <v>0.0015599916460088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0.0163599916460088</v>
      </c>
      <c r="AR102" s="24">
        <f t="shared" si="93"/>
        <v>7.592</v>
      </c>
      <c r="AS102" s="1">
        <f t="shared" si="94"/>
        <v>0.13</v>
      </c>
      <c r="AT102" s="2">
        <f t="shared" si="95"/>
        <v>52.6</v>
      </c>
      <c r="AU102" s="1">
        <f t="shared" si="96"/>
        <v>5690.40498502966</v>
      </c>
      <c r="AV102" s="1">
        <f>SUM(AU91:AU102)</f>
        <v>130617.40257626</v>
      </c>
    </row>
    <row r="103" s="1" customFormat="1" spans="1:46">
      <c r="A103" s="6"/>
      <c r="B103" s="6"/>
      <c r="C103" s="9">
        <v>12</v>
      </c>
      <c r="D103" s="10">
        <v>5.30658064516129</v>
      </c>
      <c r="E103" s="12">
        <f t="shared" si="97"/>
        <v>12.0917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7.77310731519355</v>
      </c>
      <c r="E107" s="9"/>
      <c r="F107" s="9"/>
      <c r="G107" s="6">
        <v>1</v>
      </c>
      <c r="H107" s="11">
        <f t="shared" ref="H107:H118" si="99">E108</f>
        <v>7.77310731519355</v>
      </c>
      <c r="I107" s="11">
        <f t="shared" ref="I107:I118" si="100">H107+273.15</f>
        <v>280.923107315194</v>
      </c>
      <c r="J107" s="11">
        <f t="shared" ref="J107:J118" si="101">EXP(($C$18*(I107-$C$16))/($C$19*I107*$C$16))</f>
        <v>0.0467266072972834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0.129090897081095</v>
      </c>
      <c r="Q107" s="15">
        <f t="shared" ref="Q107:Q118" si="105">P107*$B$109</f>
        <v>0.0374363601535176</v>
      </c>
      <c r="R107" s="11">
        <f t="shared" ref="R107:R118" si="106">L107*$B$109</f>
        <v>0.80117865</v>
      </c>
      <c r="S107" s="16">
        <f t="shared" ref="S107:S118" si="107">Q107/R107</f>
        <v>0.0467266072972834</v>
      </c>
      <c r="T107" s="3">
        <v>0.27</v>
      </c>
      <c r="U107" s="17">
        <f t="shared" ref="U107:U118" si="108">S107*T107</f>
        <v>0.0126161839702665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0.228851324545423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164.520833333333</v>
      </c>
      <c r="AF107" s="1">
        <f t="shared" ref="AF107:AF118" si="113">AE107*10000*AC107*AB107</f>
        <v>3852493.69436293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6.35041935483871</v>
      </c>
      <c r="E108" s="12">
        <f t="shared" ref="E108:E119" si="114">D107</f>
        <v>7.77310731519355</v>
      </c>
      <c r="F108" s="9" t="s">
        <v>109</v>
      </c>
      <c r="G108" s="6">
        <v>2</v>
      </c>
      <c r="H108" s="11">
        <f t="shared" si="99"/>
        <v>6.35041935483871</v>
      </c>
      <c r="I108" s="11">
        <f t="shared" si="100"/>
        <v>279.500419354839</v>
      </c>
      <c r="J108" s="11">
        <f t="shared" si="101"/>
        <v>0.0391691964784201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5.3962791029189</v>
      </c>
      <c r="P108" s="11">
        <f t="shared" si="104"/>
        <v>0.211367916434623</v>
      </c>
      <c r="Q108" s="15">
        <f t="shared" si="105"/>
        <v>0.0612966957660407</v>
      </c>
      <c r="R108" s="11">
        <f t="shared" si="106"/>
        <v>0.80117865</v>
      </c>
      <c r="S108" s="16">
        <f t="shared" si="107"/>
        <v>0.0765081492948429</v>
      </c>
      <c r="T108" s="3">
        <v>0.27</v>
      </c>
      <c r="U108" s="17">
        <f t="shared" si="108"/>
        <v>0.0206572003096076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0.230413694020157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164.520833333333</v>
      </c>
      <c r="AF108" s="1">
        <f t="shared" si="113"/>
        <v>3878794.69376345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8.63665517241379</v>
      </c>
      <c r="E109" s="12">
        <f t="shared" si="114"/>
        <v>6.35041935483871</v>
      </c>
      <c r="F109" s="9" t="s">
        <v>109</v>
      </c>
      <c r="G109" s="6">
        <v>3</v>
      </c>
      <c r="H109" s="11">
        <f t="shared" si="99"/>
        <v>8.63665517241379</v>
      </c>
      <c r="I109" s="11">
        <f t="shared" si="100"/>
        <v>281.786655172414</v>
      </c>
      <c r="J109" s="11">
        <f t="shared" si="101"/>
        <v>0.0519629422324947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7.94759618648428</v>
      </c>
      <c r="P109" s="11">
        <f t="shared" si="104"/>
        <v>0.412980481525478</v>
      </c>
      <c r="Q109" s="15">
        <f t="shared" si="105"/>
        <v>0.119764339642389</v>
      </c>
      <c r="R109" s="11">
        <f t="shared" si="106"/>
        <v>0.80117865</v>
      </c>
      <c r="S109" s="16">
        <f t="shared" si="107"/>
        <v>0.149485186159652</v>
      </c>
      <c r="T109" s="3">
        <v>0.27</v>
      </c>
      <c r="U109" s="17">
        <f t="shared" si="108"/>
        <v>0.040361000263106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0.283042142351122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164.520833333333</v>
      </c>
      <c r="AF109" s="1">
        <f t="shared" si="113"/>
        <v>4764744.40693151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12.8285806451613</v>
      </c>
      <c r="E110" s="12">
        <f t="shared" si="114"/>
        <v>8.63665517241379</v>
      </c>
      <c r="F110" s="9" t="s">
        <v>109</v>
      </c>
      <c r="G110" s="6">
        <v>4</v>
      </c>
      <c r="H110" s="11">
        <f t="shared" si="99"/>
        <v>12.8285806451613</v>
      </c>
      <c r="I110" s="11">
        <f t="shared" si="100"/>
        <v>285.978580645161</v>
      </c>
      <c r="J110" s="11">
        <f t="shared" si="101"/>
        <v>0.0862306841878658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10.2973007049588</v>
      </c>
      <c r="P110" s="11">
        <f t="shared" si="104"/>
        <v>0.887943285076791</v>
      </c>
      <c r="Q110" s="15">
        <f t="shared" si="105"/>
        <v>0.257503552672269</v>
      </c>
      <c r="R110" s="11">
        <f t="shared" si="106"/>
        <v>0.80117865</v>
      </c>
      <c r="S110" s="16">
        <f t="shared" si="107"/>
        <v>0.321405909496302</v>
      </c>
      <c r="T110" s="3">
        <v>0.27</v>
      </c>
      <c r="U110" s="17">
        <f t="shared" si="108"/>
        <v>0.0867795955640015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0.292061275418086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164.520833333333</v>
      </c>
      <c r="AF110" s="1">
        <f t="shared" si="113"/>
        <v>4916572.90667087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15.1231333333333</v>
      </c>
      <c r="E111" s="12">
        <f t="shared" si="114"/>
        <v>12.8285806451613</v>
      </c>
      <c r="F111" s="9" t="s">
        <v>109</v>
      </c>
      <c r="G111" s="6">
        <v>5</v>
      </c>
      <c r="H111" s="11">
        <f t="shared" si="99"/>
        <v>15.1231333333333</v>
      </c>
      <c r="I111" s="11">
        <f t="shared" si="100"/>
        <v>288.273133333333</v>
      </c>
      <c r="J111" s="11">
        <f t="shared" si="101"/>
        <v>0.113072628615805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8.93888954888791</v>
      </c>
      <c r="O111" s="11">
        <f t="shared" si="115"/>
        <v>3.2331528709941</v>
      </c>
      <c r="P111" s="11">
        <f t="shared" si="104"/>
        <v>0.36558109384004</v>
      </c>
      <c r="Q111" s="15">
        <f t="shared" si="105"/>
        <v>0.106018517213612</v>
      </c>
      <c r="R111" s="11">
        <f t="shared" si="106"/>
        <v>0.80117865</v>
      </c>
      <c r="S111" s="16">
        <f t="shared" si="107"/>
        <v>0.132328185746851</v>
      </c>
      <c r="T111" s="3">
        <v>0.27</v>
      </c>
      <c r="U111" s="17">
        <f t="shared" si="108"/>
        <v>0.0357286101516499</v>
      </c>
      <c r="V111" s="3">
        <v>229.1</v>
      </c>
      <c r="W111" s="19">
        <v>15.1</v>
      </c>
      <c r="X111" s="19">
        <v>6</v>
      </c>
      <c r="Y111" s="19">
        <v>3</v>
      </c>
      <c r="Z111" s="19">
        <v>7</v>
      </c>
      <c r="AA111" s="3">
        <v>30.2</v>
      </c>
      <c r="AB111" s="2">
        <f t="shared" si="109"/>
        <v>0.297342068952466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164.520833333333</v>
      </c>
      <c r="AF111" s="1">
        <f t="shared" si="113"/>
        <v>5005470.02724836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21.4293870967742</v>
      </c>
      <c r="E112" s="12">
        <f t="shared" si="114"/>
        <v>15.1231333333333</v>
      </c>
      <c r="F112" s="9" t="s">
        <v>111</v>
      </c>
      <c r="G112" s="6">
        <v>6</v>
      </c>
      <c r="H112" s="11">
        <f t="shared" si="99"/>
        <v>21.4293870967742</v>
      </c>
      <c r="I112" s="11">
        <f t="shared" si="100"/>
        <v>294.579387096774</v>
      </c>
      <c r="J112" s="11">
        <f t="shared" si="101"/>
        <v>0.233014553183732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5.63025677715406</v>
      </c>
      <c r="P112" s="11">
        <f t="shared" si="104"/>
        <v>1.31193176723823</v>
      </c>
      <c r="Q112" s="15">
        <f t="shared" si="105"/>
        <v>0.380460212499088</v>
      </c>
      <c r="R112" s="11">
        <f t="shared" si="106"/>
        <v>0.80117865</v>
      </c>
      <c r="S112" s="16">
        <f t="shared" si="107"/>
        <v>0.47487562542897</v>
      </c>
      <c r="T112" s="3">
        <v>0.27</v>
      </c>
      <c r="U112" s="17">
        <f t="shared" si="108"/>
        <v>0.128216418865822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0.315312450185629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164.520833333333</v>
      </c>
      <c r="AF112" s="1">
        <f t="shared" si="113"/>
        <v>5307984.24919388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23.8573333333333</v>
      </c>
      <c r="E113" s="12">
        <f t="shared" si="114"/>
        <v>21.4293870967742</v>
      </c>
      <c r="F113" s="9" t="s">
        <v>109</v>
      </c>
      <c r="G113" s="6">
        <v>7</v>
      </c>
      <c r="H113" s="11">
        <f t="shared" si="99"/>
        <v>23.8573333333333</v>
      </c>
      <c r="I113" s="11">
        <f t="shared" si="100"/>
        <v>297.007333333333</v>
      </c>
      <c r="J113" s="11">
        <f t="shared" si="101"/>
        <v>0.305301827607468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7.08101000991582</v>
      </c>
      <c r="P113" s="11">
        <f t="shared" si="104"/>
        <v>2.16184529733408</v>
      </c>
      <c r="Q113" s="15">
        <f t="shared" si="105"/>
        <v>0.626935136226882</v>
      </c>
      <c r="R113" s="11">
        <f t="shared" si="106"/>
        <v>0.80117865</v>
      </c>
      <c r="S113" s="16">
        <f t="shared" si="107"/>
        <v>0.78251602963569</v>
      </c>
      <c r="T113" s="3">
        <v>0.27</v>
      </c>
      <c r="U113" s="17">
        <f t="shared" si="108"/>
        <v>0.211279328001636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0.331451573430718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164.520833333333</v>
      </c>
      <c r="AF113" s="1">
        <f t="shared" si="113"/>
        <v>5579670.99017191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25.0537419354839</v>
      </c>
      <c r="E114" s="12">
        <f t="shared" si="114"/>
        <v>23.8573333333333</v>
      </c>
      <c r="F114" s="9" t="s">
        <v>109</v>
      </c>
      <c r="G114" s="6">
        <v>8</v>
      </c>
      <c r="H114" s="11">
        <f t="shared" si="99"/>
        <v>25.0537419354839</v>
      </c>
      <c r="I114" s="11">
        <f t="shared" si="100"/>
        <v>298.203741935484</v>
      </c>
      <c r="J114" s="11">
        <f t="shared" si="101"/>
        <v>0.34821772164546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7.68184971258175</v>
      </c>
      <c r="P114" s="11">
        <f t="shared" si="104"/>
        <v>2.67495620493805</v>
      </c>
      <c r="Q114" s="15">
        <f t="shared" si="105"/>
        <v>0.775737299432033</v>
      </c>
      <c r="R114" s="11">
        <f t="shared" si="106"/>
        <v>0.80117865</v>
      </c>
      <c r="S114" s="16">
        <f t="shared" si="107"/>
        <v>0.96824509668603</v>
      </c>
      <c r="T114" s="3">
        <v>0.27</v>
      </c>
      <c r="U114" s="17">
        <f t="shared" si="108"/>
        <v>0.261426176105228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0.341195106017246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164.520833333333</v>
      </c>
      <c r="AF114" s="1">
        <f t="shared" si="113"/>
        <v>5743694.06465041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27.2548387096774</v>
      </c>
      <c r="E115" s="12">
        <f t="shared" si="114"/>
        <v>25.0537419354839</v>
      </c>
      <c r="F115" s="9" t="s">
        <v>109</v>
      </c>
      <c r="G115" s="6">
        <v>9</v>
      </c>
      <c r="H115" s="11">
        <f t="shared" si="99"/>
        <v>27.2548387096774</v>
      </c>
      <c r="I115" s="11">
        <f t="shared" si="100"/>
        <v>300.404838709677</v>
      </c>
      <c r="J115" s="11">
        <f t="shared" si="101"/>
        <v>0.442335447226779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7.7695785076437</v>
      </c>
      <c r="P115" s="11">
        <f t="shared" si="104"/>
        <v>3.43675998394215</v>
      </c>
      <c r="Q115" s="15">
        <f t="shared" si="105"/>
        <v>0.996660395343224</v>
      </c>
      <c r="R115" s="11">
        <f t="shared" si="106"/>
        <v>0.80117865</v>
      </c>
      <c r="S115" s="16">
        <f t="shared" si="107"/>
        <v>1.24399270417806</v>
      </c>
      <c r="T115" s="3">
        <v>0.27</v>
      </c>
      <c r="U115" s="17">
        <f t="shared" si="108"/>
        <v>0.335878030128075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0.355661101253885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164.520833333333</v>
      </c>
      <c r="AF115" s="1">
        <f t="shared" si="113"/>
        <v>5987215.29199107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20.5952333333333</v>
      </c>
      <c r="E116" s="12">
        <f t="shared" si="114"/>
        <v>27.2548387096774</v>
      </c>
      <c r="F116" s="9" t="s">
        <v>109</v>
      </c>
      <c r="G116" s="6">
        <v>10</v>
      </c>
      <c r="H116" s="11">
        <f t="shared" si="99"/>
        <v>20.5952333333333</v>
      </c>
      <c r="I116" s="11">
        <f t="shared" si="100"/>
        <v>293.745233333333</v>
      </c>
      <c r="J116" s="11">
        <f t="shared" si="101"/>
        <v>0.212138454993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7.09550352370155</v>
      </c>
      <c r="P116" s="11">
        <f t="shared" si="104"/>
        <v>1.50522915491543</v>
      </c>
      <c r="Q116" s="15">
        <f t="shared" si="105"/>
        <v>0.436516454925476</v>
      </c>
      <c r="R116" s="11">
        <f t="shared" si="106"/>
        <v>0.80117865</v>
      </c>
      <c r="S116" s="16">
        <f t="shared" si="107"/>
        <v>0.544842844882943</v>
      </c>
      <c r="T116" s="3">
        <v>0.27</v>
      </c>
      <c r="U116" s="17">
        <f t="shared" si="108"/>
        <v>0.147107568118395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0.303783000485404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164.520833333333</v>
      </c>
      <c r="AF116" s="1">
        <f t="shared" si="113"/>
        <v>5113896.96410685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15.2079032258065</v>
      </c>
      <c r="E117" s="12">
        <f t="shared" si="114"/>
        <v>20.5952333333333</v>
      </c>
      <c r="F117" s="9" t="s">
        <v>109</v>
      </c>
      <c r="G117" s="6">
        <v>11</v>
      </c>
      <c r="H117" s="11">
        <f t="shared" si="99"/>
        <v>15.2079032258065</v>
      </c>
      <c r="I117" s="11">
        <f t="shared" si="100"/>
        <v>288.357903225806</v>
      </c>
      <c r="J117" s="11">
        <f t="shared" si="101"/>
        <v>0.114200960278959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5.31076065034681</v>
      </c>
      <c r="O117" s="11">
        <f t="shared" si="115"/>
        <v>3.04219871843931</v>
      </c>
      <c r="P117" s="11">
        <f t="shared" si="104"/>
        <v>0.347422015005187</v>
      </c>
      <c r="Q117" s="15">
        <f t="shared" si="105"/>
        <v>0.100752384351504</v>
      </c>
      <c r="R117" s="11">
        <f t="shared" si="106"/>
        <v>0.80117865</v>
      </c>
      <c r="S117" s="16">
        <f t="shared" si="107"/>
        <v>0.125755203725791</v>
      </c>
      <c r="T117" s="3">
        <v>0.27</v>
      </c>
      <c r="U117" s="17">
        <f t="shared" si="108"/>
        <v>0.0339539050059636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0.281797243742659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164.520833333333</v>
      </c>
      <c r="AF117" s="1">
        <f t="shared" si="113"/>
        <v>4743787.72665556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12.0917</v>
      </c>
      <c r="E118" s="12">
        <f t="shared" si="114"/>
        <v>15.2079032258065</v>
      </c>
      <c r="F118" s="9" t="s">
        <v>111</v>
      </c>
      <c r="G118" s="6">
        <v>12</v>
      </c>
      <c r="H118" s="11">
        <f t="shared" si="99"/>
        <v>12.0917</v>
      </c>
      <c r="I118" s="11">
        <f t="shared" si="100"/>
        <v>285.2417</v>
      </c>
      <c r="J118" s="11">
        <f t="shared" si="101"/>
        <v>0.0789701468329477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5.45746170343412</v>
      </c>
      <c r="P118" s="11">
        <f t="shared" si="104"/>
        <v>0.430976552055381</v>
      </c>
      <c r="Q118" s="15">
        <f t="shared" si="105"/>
        <v>0.124983200096061</v>
      </c>
      <c r="R118" s="11">
        <f t="shared" si="106"/>
        <v>0.80117865</v>
      </c>
      <c r="S118" s="16">
        <f t="shared" si="107"/>
        <v>0.15599916460088</v>
      </c>
      <c r="T118" s="3">
        <v>0.27</v>
      </c>
      <c r="U118" s="17">
        <f t="shared" si="108"/>
        <v>0.0421197744422375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0.234583872174127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164.520833333333</v>
      </c>
      <c r="AF118" s="1">
        <f t="shared" si="113"/>
        <v>3948995.66408534</v>
      </c>
      <c r="AG118" s="1">
        <f>SUM(AF107:AF118)</f>
        <v>58843320.6798322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5.30658064516129</v>
      </c>
      <c r="E119" s="12">
        <f t="shared" si="114"/>
        <v>12.0917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7.77310731519355</v>
      </c>
      <c r="E123" s="9"/>
      <c r="F123" s="9"/>
      <c r="G123" s="6">
        <v>1</v>
      </c>
      <c r="H123" s="11">
        <f t="shared" ref="H123:H134" si="116">E124</f>
        <v>7.77310731519355</v>
      </c>
      <c r="I123" s="11">
        <f t="shared" ref="I123:I134" si="117">H123+273.15</f>
        <v>280.923107315194</v>
      </c>
      <c r="J123" s="11">
        <f t="shared" ref="J123:J134" si="118">EXP(($C$18*(I123-$C$16))/($C$19*I123*$C$16))</f>
        <v>0.0467266072972834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0.02435484225549</v>
      </c>
      <c r="Q123" s="15">
        <f t="shared" ref="Q123:Q134" si="122">P123*$B$125</f>
        <v>0.00633225898642741</v>
      </c>
      <c r="R123" s="11">
        <f t="shared" ref="R123:R134" si="123">L123*$B$125</f>
        <v>0.1355172</v>
      </c>
      <c r="S123" s="16">
        <f t="shared" ref="S123:S134" si="124">Q123/R123</f>
        <v>0.0467266072972834</v>
      </c>
      <c r="T123" s="3">
        <v>0.01</v>
      </c>
      <c r="U123" s="17">
        <f t="shared" ref="U123:U134" si="125">S123*T123</f>
        <v>0.000467266072972834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0.00595726607297283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75.6</v>
      </c>
      <c r="AX123" s="1">
        <f t="shared" ref="AX123:AX134" si="132">AW123*10000*AV123*0.67*AU123*AT123</f>
        <v>40891.9683288612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6.35041935483871</v>
      </c>
      <c r="E124" s="12">
        <f t="shared" ref="E124:E135" si="133">D123</f>
        <v>7.77310731519355</v>
      </c>
      <c r="F124" s="9" t="s">
        <v>109</v>
      </c>
      <c r="G124" s="6">
        <v>2</v>
      </c>
      <c r="H124" s="11">
        <f t="shared" si="116"/>
        <v>6.35041935483871</v>
      </c>
      <c r="I124" s="11">
        <f t="shared" si="117"/>
        <v>279.500419354839</v>
      </c>
      <c r="J124" s="11">
        <f t="shared" si="118"/>
        <v>0.0391691964784201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1.01808515774451</v>
      </c>
      <c r="P124" s="11">
        <f t="shared" si="121"/>
        <v>0.039877577575458</v>
      </c>
      <c r="Q124" s="15">
        <f t="shared" si="122"/>
        <v>0.0103681701696191</v>
      </c>
      <c r="R124" s="11">
        <f t="shared" si="123"/>
        <v>0.1355172</v>
      </c>
      <c r="S124" s="16">
        <f t="shared" si="124"/>
        <v>0.0765081492948429</v>
      </c>
      <c r="T124" s="3">
        <v>0.01</v>
      </c>
      <c r="U124" s="17">
        <f t="shared" si="125"/>
        <v>0.000765081492948429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0.00625508149294843</v>
      </c>
      <c r="AU124" s="24">
        <f t="shared" si="129"/>
        <v>52.122</v>
      </c>
      <c r="AV124" s="1">
        <f t="shared" si="130"/>
        <v>0.26</v>
      </c>
      <c r="AW124" s="2">
        <f t="shared" si="131"/>
        <v>75.6</v>
      </c>
      <c r="AX124" s="1">
        <f t="shared" si="132"/>
        <v>42936.2380613715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8.63665517241379</v>
      </c>
      <c r="E125" s="12">
        <f t="shared" si="133"/>
        <v>6.35041935483871</v>
      </c>
      <c r="F125" s="9" t="s">
        <v>109</v>
      </c>
      <c r="G125" s="6">
        <v>3</v>
      </c>
      <c r="H125" s="11">
        <f t="shared" si="116"/>
        <v>8.63665517241379</v>
      </c>
      <c r="I125" s="11">
        <f t="shared" si="117"/>
        <v>281.786655172414</v>
      </c>
      <c r="J125" s="11">
        <f t="shared" si="118"/>
        <v>0.0519629422324947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1.49942758016905</v>
      </c>
      <c r="P125" s="11">
        <f t="shared" si="121"/>
        <v>0.0779146687301338</v>
      </c>
      <c r="Q125" s="15">
        <f t="shared" si="122"/>
        <v>0.0202578138698348</v>
      </c>
      <c r="R125" s="11">
        <f t="shared" si="123"/>
        <v>0.1355172</v>
      </c>
      <c r="S125" s="16">
        <f t="shared" si="124"/>
        <v>0.149485186159652</v>
      </c>
      <c r="T125" s="3">
        <v>0.01</v>
      </c>
      <c r="U125" s="17">
        <f t="shared" si="125"/>
        <v>0.00149485186159652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0.0114448518615965</v>
      </c>
      <c r="AU125" s="24">
        <f t="shared" si="129"/>
        <v>52.122</v>
      </c>
      <c r="AV125" s="1">
        <f t="shared" si="130"/>
        <v>0.26</v>
      </c>
      <c r="AW125" s="2">
        <f t="shared" si="131"/>
        <v>75.6</v>
      </c>
      <c r="AX125" s="1">
        <f t="shared" si="132"/>
        <v>78559.9491646287</v>
      </c>
    </row>
    <row r="126" s="1" customFormat="1" spans="1:50">
      <c r="A126" s="6"/>
      <c r="B126" s="6"/>
      <c r="C126" s="9">
        <v>3</v>
      </c>
      <c r="D126" s="10">
        <v>12.8285806451613</v>
      </c>
      <c r="E126" s="12">
        <f t="shared" si="133"/>
        <v>8.63665517241379</v>
      </c>
      <c r="F126" s="9" t="s">
        <v>109</v>
      </c>
      <c r="G126" s="6">
        <v>4</v>
      </c>
      <c r="H126" s="11">
        <f t="shared" si="116"/>
        <v>12.8285806451613</v>
      </c>
      <c r="I126" s="11">
        <f t="shared" si="117"/>
        <v>285.978580645161</v>
      </c>
      <c r="J126" s="11">
        <f t="shared" si="118"/>
        <v>0.0862306841878658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1.94273291143892</v>
      </c>
      <c r="P126" s="11">
        <f t="shared" si="121"/>
        <v>0.167523188147662</v>
      </c>
      <c r="Q126" s="15">
        <f t="shared" si="122"/>
        <v>0.0435560289183922</v>
      </c>
      <c r="R126" s="11">
        <f t="shared" si="123"/>
        <v>0.1355172</v>
      </c>
      <c r="S126" s="16">
        <f t="shared" si="124"/>
        <v>0.321405909496302</v>
      </c>
      <c r="T126" s="3">
        <v>0.01</v>
      </c>
      <c r="U126" s="17">
        <f t="shared" si="125"/>
        <v>0.00321405909496302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0.013164059094963</v>
      </c>
      <c r="AU126" s="24">
        <f t="shared" si="129"/>
        <v>52.122</v>
      </c>
      <c r="AV126" s="1">
        <f t="shared" si="130"/>
        <v>0.26</v>
      </c>
      <c r="AW126" s="2">
        <f t="shared" si="131"/>
        <v>75.6</v>
      </c>
      <c r="AX126" s="1">
        <f t="shared" si="132"/>
        <v>90360.961051024</v>
      </c>
    </row>
    <row r="127" s="1" customFormat="1" spans="1:50">
      <c r="A127" s="6"/>
      <c r="B127" s="6"/>
      <c r="C127" s="9">
        <v>4</v>
      </c>
      <c r="D127" s="10">
        <v>15.1231333333333</v>
      </c>
      <c r="E127" s="12">
        <f t="shared" si="133"/>
        <v>12.8285806451613</v>
      </c>
      <c r="F127" s="9" t="s">
        <v>109</v>
      </c>
      <c r="G127" s="6">
        <v>5</v>
      </c>
      <c r="H127" s="11">
        <f t="shared" si="116"/>
        <v>15.1231333333333</v>
      </c>
      <c r="I127" s="11">
        <f t="shared" si="117"/>
        <v>288.273133333333</v>
      </c>
      <c r="J127" s="11">
        <f t="shared" si="118"/>
        <v>0.113072628615805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1.68644923712669</v>
      </c>
      <c r="O127" s="11">
        <f t="shared" si="134"/>
        <v>0.609980486164563</v>
      </c>
      <c r="P127" s="11">
        <f t="shared" si="121"/>
        <v>0.0689720969749739</v>
      </c>
      <c r="Q127" s="15">
        <f t="shared" si="122"/>
        <v>0.0179327452134932</v>
      </c>
      <c r="R127" s="11">
        <f t="shared" si="123"/>
        <v>0.1355172</v>
      </c>
      <c r="S127" s="16">
        <f t="shared" si="124"/>
        <v>0.132328185746851</v>
      </c>
      <c r="T127" s="3">
        <v>0.01</v>
      </c>
      <c r="U127" s="17">
        <f t="shared" si="125"/>
        <v>0.00132328185746851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0.0162232818574685</v>
      </c>
      <c r="AU127" s="24">
        <f t="shared" si="129"/>
        <v>52.122</v>
      </c>
      <c r="AV127" s="1">
        <f t="shared" si="130"/>
        <v>0.26</v>
      </c>
      <c r="AW127" s="2">
        <f t="shared" si="131"/>
        <v>75.6</v>
      </c>
      <c r="AX127" s="1">
        <f t="shared" si="132"/>
        <v>111360.130600099</v>
      </c>
    </row>
    <row r="128" s="1" customFormat="1" spans="1:50">
      <c r="A128" s="6"/>
      <c r="B128" s="6"/>
      <c r="C128" s="9">
        <v>5</v>
      </c>
      <c r="D128" s="10">
        <v>21.4293870967742</v>
      </c>
      <c r="E128" s="12">
        <f t="shared" si="133"/>
        <v>15.1231333333333</v>
      </c>
      <c r="F128" s="9" t="s">
        <v>111</v>
      </c>
      <c r="G128" s="6">
        <v>6</v>
      </c>
      <c r="H128" s="11">
        <f t="shared" si="116"/>
        <v>21.4293870967742</v>
      </c>
      <c r="I128" s="11">
        <f t="shared" si="117"/>
        <v>294.579387096774</v>
      </c>
      <c r="J128" s="11">
        <f t="shared" si="118"/>
        <v>0.233014553183732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1.06222838918959</v>
      </c>
      <c r="P128" s="11">
        <f t="shared" si="121"/>
        <v>0.247514673486088</v>
      </c>
      <c r="Q128" s="15">
        <f t="shared" si="122"/>
        <v>0.0643538151063828</v>
      </c>
      <c r="R128" s="11">
        <f t="shared" si="123"/>
        <v>0.1355172</v>
      </c>
      <c r="S128" s="16">
        <f t="shared" si="124"/>
        <v>0.47487562542897</v>
      </c>
      <c r="T128" s="3">
        <v>0.01</v>
      </c>
      <c r="U128" s="17">
        <f t="shared" si="125"/>
        <v>0.0047487562542897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0.0196487562542897</v>
      </c>
      <c r="AU128" s="24">
        <f t="shared" si="129"/>
        <v>52.122</v>
      </c>
      <c r="AV128" s="1">
        <f t="shared" si="130"/>
        <v>0.26</v>
      </c>
      <c r="AW128" s="2">
        <f t="shared" si="131"/>
        <v>75.6</v>
      </c>
      <c r="AX128" s="1">
        <f t="shared" si="132"/>
        <v>134873.330922245</v>
      </c>
    </row>
    <row r="129" s="1" customFormat="1" spans="1:50">
      <c r="A129" s="6"/>
      <c r="B129" s="6"/>
      <c r="C129" s="9">
        <v>6</v>
      </c>
      <c r="D129" s="10">
        <v>23.8573333333333</v>
      </c>
      <c r="E129" s="12">
        <f t="shared" si="133"/>
        <v>21.4293870967742</v>
      </c>
      <c r="F129" s="9" t="s">
        <v>109</v>
      </c>
      <c r="G129" s="6">
        <v>7</v>
      </c>
      <c r="H129" s="11">
        <f t="shared" si="116"/>
        <v>23.8573333333333</v>
      </c>
      <c r="I129" s="11">
        <f t="shared" si="117"/>
        <v>297.007333333333</v>
      </c>
      <c r="J129" s="11">
        <f t="shared" si="118"/>
        <v>0.305301827607468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1.3359337157035</v>
      </c>
      <c r="P129" s="11">
        <f t="shared" si="121"/>
        <v>0.407863004966714</v>
      </c>
      <c r="Q129" s="15">
        <f t="shared" si="122"/>
        <v>0.106044381291346</v>
      </c>
      <c r="R129" s="11">
        <f t="shared" si="123"/>
        <v>0.1355172</v>
      </c>
      <c r="S129" s="16">
        <f t="shared" si="124"/>
        <v>0.78251602963569</v>
      </c>
      <c r="T129" s="3">
        <v>0.01</v>
      </c>
      <c r="U129" s="17">
        <f t="shared" si="125"/>
        <v>0.0078251602963569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0.0227251602963569</v>
      </c>
      <c r="AU129" s="24">
        <f t="shared" si="129"/>
        <v>52.122</v>
      </c>
      <c r="AV129" s="1">
        <f t="shared" si="130"/>
        <v>0.26</v>
      </c>
      <c r="AW129" s="2">
        <f t="shared" si="131"/>
        <v>75.6</v>
      </c>
      <c r="AX129" s="1">
        <f t="shared" si="132"/>
        <v>155990.436506253</v>
      </c>
    </row>
    <row r="130" s="1" customFormat="1" spans="1:50">
      <c r="A130" s="6"/>
      <c r="B130" s="6"/>
      <c r="C130" s="9">
        <v>7</v>
      </c>
      <c r="D130" s="10">
        <v>25.0537419354839</v>
      </c>
      <c r="E130" s="12">
        <f t="shared" si="133"/>
        <v>23.8573333333333</v>
      </c>
      <c r="F130" s="9" t="s">
        <v>109</v>
      </c>
      <c r="G130" s="6">
        <v>8</v>
      </c>
      <c r="H130" s="11">
        <f t="shared" si="116"/>
        <v>25.0537419354839</v>
      </c>
      <c r="I130" s="11">
        <f t="shared" si="117"/>
        <v>298.203741935484</v>
      </c>
      <c r="J130" s="11">
        <f t="shared" si="118"/>
        <v>0.34821772164546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1.44929071073679</v>
      </c>
      <c r="P130" s="11">
        <f t="shared" si="121"/>
        <v>0.504668709294693</v>
      </c>
      <c r="Q130" s="15">
        <f t="shared" si="122"/>
        <v>0.13121386441662</v>
      </c>
      <c r="R130" s="11">
        <f t="shared" si="123"/>
        <v>0.1355172</v>
      </c>
      <c r="S130" s="16">
        <f t="shared" si="124"/>
        <v>0.968245096686031</v>
      </c>
      <c r="T130" s="3">
        <v>0.01</v>
      </c>
      <c r="U130" s="17">
        <f t="shared" si="125"/>
        <v>0.00968245096686031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0.0245824509668603</v>
      </c>
      <c r="AU130" s="24">
        <f t="shared" si="129"/>
        <v>52.122</v>
      </c>
      <c r="AV130" s="1">
        <f t="shared" si="130"/>
        <v>0.26</v>
      </c>
      <c r="AW130" s="2">
        <f t="shared" si="131"/>
        <v>75.6</v>
      </c>
      <c r="AX130" s="1">
        <f t="shared" si="132"/>
        <v>168739.283098866</v>
      </c>
    </row>
    <row r="131" s="1" customFormat="1" spans="1:50">
      <c r="A131" s="6"/>
      <c r="B131" s="6"/>
      <c r="C131" s="9">
        <v>8</v>
      </c>
      <c r="D131" s="10">
        <v>27.2548387096774</v>
      </c>
      <c r="E131" s="12">
        <f t="shared" si="133"/>
        <v>25.0537419354839</v>
      </c>
      <c r="F131" s="9" t="s">
        <v>109</v>
      </c>
      <c r="G131" s="6">
        <v>9</v>
      </c>
      <c r="H131" s="11">
        <f t="shared" si="116"/>
        <v>27.2548387096774</v>
      </c>
      <c r="I131" s="11">
        <f t="shared" si="117"/>
        <v>300.404838709677</v>
      </c>
      <c r="J131" s="11">
        <f t="shared" si="118"/>
        <v>0.442335447226779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1.46584200144209</v>
      </c>
      <c r="P131" s="11">
        <f t="shared" si="121"/>
        <v>0.648393877271686</v>
      </c>
      <c r="Q131" s="15">
        <f t="shared" si="122"/>
        <v>0.168582408090638</v>
      </c>
      <c r="R131" s="11">
        <f t="shared" si="123"/>
        <v>0.1355172</v>
      </c>
      <c r="S131" s="16">
        <f t="shared" si="124"/>
        <v>1.24399270417806</v>
      </c>
      <c r="T131" s="3">
        <v>0.01</v>
      </c>
      <c r="U131" s="17">
        <f t="shared" si="125"/>
        <v>0.0124399270417806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0.0273399270417806</v>
      </c>
      <c r="AU131" s="24">
        <f t="shared" si="129"/>
        <v>52.122</v>
      </c>
      <c r="AV131" s="1">
        <f t="shared" si="130"/>
        <v>0.26</v>
      </c>
      <c r="AW131" s="2">
        <f t="shared" si="131"/>
        <v>75.6</v>
      </c>
      <c r="AX131" s="1">
        <f t="shared" si="132"/>
        <v>187667.19784063</v>
      </c>
    </row>
    <row r="132" s="1" customFormat="1" spans="1:50">
      <c r="A132" s="6"/>
      <c r="B132" s="6"/>
      <c r="C132" s="9">
        <v>9</v>
      </c>
      <c r="D132" s="10">
        <v>20.5952333333333</v>
      </c>
      <c r="E132" s="12">
        <f t="shared" si="133"/>
        <v>27.2548387096774</v>
      </c>
      <c r="F132" s="9" t="s">
        <v>109</v>
      </c>
      <c r="G132" s="6">
        <v>10</v>
      </c>
      <c r="H132" s="11">
        <f t="shared" si="116"/>
        <v>20.5952333333333</v>
      </c>
      <c r="I132" s="11">
        <f t="shared" si="117"/>
        <v>293.745233333333</v>
      </c>
      <c r="J132" s="11">
        <f t="shared" si="118"/>
        <v>0.212138454993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1.33866812417041</v>
      </c>
      <c r="P132" s="11">
        <f t="shared" si="121"/>
        <v>0.283982987609888</v>
      </c>
      <c r="Q132" s="15">
        <f t="shared" si="122"/>
        <v>0.0738355767785708</v>
      </c>
      <c r="R132" s="11">
        <f t="shared" si="123"/>
        <v>0.1355172</v>
      </c>
      <c r="S132" s="16">
        <f t="shared" si="124"/>
        <v>0.544842844882943</v>
      </c>
      <c r="T132" s="3">
        <v>0.01</v>
      </c>
      <c r="U132" s="17">
        <f t="shared" si="125"/>
        <v>0.00544842844882943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0.0153984284488294</v>
      </c>
      <c r="AU132" s="24">
        <f t="shared" si="129"/>
        <v>52.122</v>
      </c>
      <c r="AV132" s="1">
        <f t="shared" si="130"/>
        <v>0.26</v>
      </c>
      <c r="AW132" s="2">
        <f t="shared" si="131"/>
        <v>75.6</v>
      </c>
      <c r="AX132" s="1">
        <f t="shared" si="132"/>
        <v>105698.157633162</v>
      </c>
    </row>
    <row r="133" s="1" customFormat="1" spans="1:50">
      <c r="A133" s="6"/>
      <c r="B133" s="6"/>
      <c r="C133" s="9">
        <v>10</v>
      </c>
      <c r="D133" s="10">
        <v>15.2079032258065</v>
      </c>
      <c r="E133" s="12">
        <f t="shared" si="133"/>
        <v>20.5952333333333</v>
      </c>
      <c r="F133" s="9" t="s">
        <v>109</v>
      </c>
      <c r="G133" s="6">
        <v>11</v>
      </c>
      <c r="H133" s="11">
        <f t="shared" si="116"/>
        <v>15.2079032258065</v>
      </c>
      <c r="I133" s="11">
        <f t="shared" si="117"/>
        <v>288.357903225806</v>
      </c>
      <c r="J133" s="11">
        <f t="shared" si="118"/>
        <v>0.114200960278959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1.00195087973249</v>
      </c>
      <c r="O133" s="11">
        <f t="shared" si="134"/>
        <v>0.573954256828026</v>
      </c>
      <c r="P133" s="11">
        <f t="shared" si="121"/>
        <v>0.0655461272859569</v>
      </c>
      <c r="Q133" s="15">
        <f t="shared" si="122"/>
        <v>0.0170419930943488</v>
      </c>
      <c r="R133" s="11">
        <f t="shared" si="123"/>
        <v>0.1355172</v>
      </c>
      <c r="S133" s="16">
        <f t="shared" si="124"/>
        <v>0.125755203725791</v>
      </c>
      <c r="T133" s="3">
        <v>0.01</v>
      </c>
      <c r="U133" s="17">
        <f t="shared" si="125"/>
        <v>0.00125755203725791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0.0112075520372579</v>
      </c>
      <c r="AU133" s="24">
        <f t="shared" si="129"/>
        <v>52.122</v>
      </c>
      <c r="AV133" s="1">
        <f t="shared" si="130"/>
        <v>0.26</v>
      </c>
      <c r="AW133" s="2">
        <f t="shared" si="131"/>
        <v>75.6</v>
      </c>
      <c r="AX133" s="1">
        <f t="shared" si="132"/>
        <v>76931.0716254296</v>
      </c>
    </row>
    <row r="134" s="1" customFormat="1" spans="1:51">
      <c r="A134" s="6"/>
      <c r="B134" s="6"/>
      <c r="C134" s="9">
        <v>11</v>
      </c>
      <c r="D134" s="10">
        <v>12.0917</v>
      </c>
      <c r="E134" s="12">
        <f t="shared" si="133"/>
        <v>15.2079032258065</v>
      </c>
      <c r="F134" s="9" t="s">
        <v>111</v>
      </c>
      <c r="G134" s="6">
        <v>12</v>
      </c>
      <c r="H134" s="11">
        <f t="shared" si="116"/>
        <v>12.0917</v>
      </c>
      <c r="I134" s="11">
        <f t="shared" si="117"/>
        <v>285.2417</v>
      </c>
      <c r="J134" s="11">
        <f t="shared" si="118"/>
        <v>0.0789701468329477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1.02962812954207</v>
      </c>
      <c r="P134" s="11">
        <f t="shared" si="121"/>
        <v>0.0813098845732705</v>
      </c>
      <c r="Q134" s="15">
        <f t="shared" si="122"/>
        <v>0.0211405699890503</v>
      </c>
      <c r="R134" s="11">
        <f t="shared" si="123"/>
        <v>0.1355172</v>
      </c>
      <c r="S134" s="16">
        <f t="shared" si="124"/>
        <v>0.15599916460088</v>
      </c>
      <c r="T134" s="3">
        <v>0.01</v>
      </c>
      <c r="U134" s="17">
        <f t="shared" si="125"/>
        <v>0.0015599916460088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0.0070499916460088</v>
      </c>
      <c r="AU134" s="24">
        <f t="shared" si="129"/>
        <v>52.122</v>
      </c>
      <c r="AV134" s="1">
        <f t="shared" si="130"/>
        <v>0.26</v>
      </c>
      <c r="AW134" s="2">
        <f t="shared" si="131"/>
        <v>75.6</v>
      </c>
      <c r="AX134" s="1">
        <f t="shared" si="132"/>
        <v>48392.6740179098</v>
      </c>
      <c r="AY134" s="1">
        <f>SUM(AX123:AX134)</f>
        <v>1242401.39885048</v>
      </c>
    </row>
    <row r="135" s="1" customFormat="1" spans="1:46">
      <c r="A135" s="6"/>
      <c r="B135" s="6"/>
      <c r="C135" s="9">
        <v>12</v>
      </c>
      <c r="D135" s="10">
        <v>5.30658064516129</v>
      </c>
      <c r="E135" s="12">
        <f t="shared" si="133"/>
        <v>12.0917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7.77310731519355</v>
      </c>
      <c r="E139" s="9"/>
      <c r="F139" s="9"/>
      <c r="G139" s="6">
        <v>1</v>
      </c>
      <c r="H139" s="11">
        <f t="shared" ref="H139:H150" si="135">E140</f>
        <v>7.77310731519355</v>
      </c>
      <c r="I139" s="11">
        <f t="shared" ref="I139:I150" si="136">H139+273.15</f>
        <v>280.923107315194</v>
      </c>
      <c r="J139" s="11">
        <f t="shared" ref="J139:J150" si="137">EXP(($C$18*(I139-$C$16))/($C$19*I139*$C$16))</f>
        <v>0.0467266072972834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0.0133030650975366</v>
      </c>
      <c r="Q139" s="15">
        <f t="shared" ref="Q139:Q150" si="141">P139*$B$125</f>
        <v>0.00345879692535951</v>
      </c>
      <c r="R139" s="11">
        <f t="shared" ref="R139:R150" si="142">L139*$B$125</f>
        <v>0.074022</v>
      </c>
      <c r="S139" s="16">
        <f t="shared" ref="S139:S150" si="143">Q139/R139</f>
        <v>0.0467266072972834</v>
      </c>
      <c r="T139" s="3">
        <v>0.01</v>
      </c>
      <c r="U139" s="17">
        <f t="shared" ref="U139:U150" si="144">S139*T139</f>
        <v>0.000467266072972834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0.00595726607297283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29.5449061999909</v>
      </c>
      <c r="AZ139" s="2">
        <f t="shared" ref="AZ139:AZ150" si="152">$E$12</f>
        <v>0.3</v>
      </c>
      <c r="BA139" s="1">
        <f t="shared" ref="BA139:BA150" si="153">AZ139*10000*AV139*0.67*AU139*AT139</f>
        <v>88.6347185999726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6.35041935483871</v>
      </c>
      <c r="E140" s="12">
        <f t="shared" ref="E140:E151" si="154">D139</f>
        <v>7.77310731519355</v>
      </c>
      <c r="F140" s="9" t="s">
        <v>109</v>
      </c>
      <c r="G140" s="6">
        <v>2</v>
      </c>
      <c r="H140" s="11">
        <f t="shared" si="135"/>
        <v>6.35041935483871</v>
      </c>
      <c r="I140" s="11">
        <f t="shared" si="136"/>
        <v>279.500419354839</v>
      </c>
      <c r="J140" s="11">
        <f t="shared" si="137"/>
        <v>0.0391691964784201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0.556096934902463</v>
      </c>
      <c r="P140" s="11">
        <f t="shared" si="140"/>
        <v>0.0217818701042418</v>
      </c>
      <c r="Q140" s="15">
        <f t="shared" si="141"/>
        <v>0.00566328622710286</v>
      </c>
      <c r="R140" s="11">
        <f t="shared" si="142"/>
        <v>0.074022</v>
      </c>
      <c r="S140" s="16">
        <f t="shared" si="143"/>
        <v>0.0765081492948429</v>
      </c>
      <c r="T140" s="3">
        <v>0.01</v>
      </c>
      <c r="U140" s="17">
        <f t="shared" si="144"/>
        <v>0.000765081492948429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0.00625508149294843</v>
      </c>
      <c r="AU140" s="24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31.0219140321589</v>
      </c>
      <c r="AZ140" s="2">
        <f t="shared" si="152"/>
        <v>0.3</v>
      </c>
      <c r="BA140" s="1">
        <f t="shared" si="153"/>
        <v>93.0657420964768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8.63665517241379</v>
      </c>
      <c r="E141" s="12">
        <f t="shared" si="154"/>
        <v>6.35041935483871</v>
      </c>
      <c r="F141" s="9" t="s">
        <v>109</v>
      </c>
      <c r="G141" s="6">
        <v>3</v>
      </c>
      <c r="H141" s="11">
        <f t="shared" si="135"/>
        <v>8.63665517241379</v>
      </c>
      <c r="I141" s="11">
        <f t="shared" si="136"/>
        <v>281.786655172414</v>
      </c>
      <c r="J141" s="11">
        <f t="shared" si="137"/>
        <v>0.0519629422324947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0.819015064798222</v>
      </c>
      <c r="P141" s="11">
        <f t="shared" si="140"/>
        <v>0.0425584324996529</v>
      </c>
      <c r="Q141" s="15">
        <f t="shared" si="141"/>
        <v>0.0110651924499098</v>
      </c>
      <c r="R141" s="11">
        <f t="shared" si="142"/>
        <v>0.074022</v>
      </c>
      <c r="S141" s="16">
        <f t="shared" si="143"/>
        <v>0.149485186159652</v>
      </c>
      <c r="T141" s="3">
        <v>0.01</v>
      </c>
      <c r="U141" s="17">
        <f t="shared" si="144"/>
        <v>0.00149485186159652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0.0114448518615965</v>
      </c>
      <c r="AU141" s="24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56.7604452414395</v>
      </c>
      <c r="AZ141" s="2">
        <f t="shared" si="152"/>
        <v>0.3</v>
      </c>
      <c r="BA141" s="1">
        <f t="shared" si="153"/>
        <v>170.281335724319</v>
      </c>
    </row>
    <row r="142" s="1" customFormat="1" spans="1:53">
      <c r="A142" s="6"/>
      <c r="B142" s="6"/>
      <c r="C142" s="9">
        <v>3</v>
      </c>
      <c r="D142" s="10">
        <v>12.8285806451613</v>
      </c>
      <c r="E142" s="12">
        <f t="shared" si="154"/>
        <v>8.63665517241379</v>
      </c>
      <c r="F142" s="9" t="s">
        <v>109</v>
      </c>
      <c r="G142" s="6">
        <v>4</v>
      </c>
      <c r="H142" s="11">
        <f t="shared" si="135"/>
        <v>12.8285806451613</v>
      </c>
      <c r="I142" s="11">
        <f t="shared" si="136"/>
        <v>285.978580645161</v>
      </c>
      <c r="J142" s="11">
        <f t="shared" si="137"/>
        <v>0.0862306841878658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1.06115663229857</v>
      </c>
      <c r="P142" s="11">
        <f t="shared" si="140"/>
        <v>0.0915042624335972</v>
      </c>
      <c r="Q142" s="15">
        <f t="shared" si="141"/>
        <v>0.0237911082327353</v>
      </c>
      <c r="R142" s="11">
        <f t="shared" si="142"/>
        <v>0.074022</v>
      </c>
      <c r="S142" s="16">
        <f t="shared" si="143"/>
        <v>0.321405909496302</v>
      </c>
      <c r="T142" s="3">
        <v>0.01</v>
      </c>
      <c r="U142" s="17">
        <f t="shared" si="144"/>
        <v>0.00321405909496302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0.013164059094963</v>
      </c>
      <c r="AU142" s="24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65.2868088159326</v>
      </c>
      <c r="AZ142" s="2">
        <f t="shared" si="152"/>
        <v>0.3</v>
      </c>
      <c r="BA142" s="1">
        <f t="shared" si="153"/>
        <v>195.860426447798</v>
      </c>
    </row>
    <row r="143" s="1" customFormat="1" spans="1:53">
      <c r="A143" s="6"/>
      <c r="B143" s="6"/>
      <c r="C143" s="9">
        <v>4</v>
      </c>
      <c r="D143" s="10">
        <v>15.1231333333333</v>
      </c>
      <c r="E143" s="12">
        <f t="shared" si="154"/>
        <v>12.8285806451613</v>
      </c>
      <c r="F143" s="9" t="s">
        <v>109</v>
      </c>
      <c r="G143" s="6">
        <v>5</v>
      </c>
      <c r="H143" s="11">
        <f t="shared" si="135"/>
        <v>15.1231333333333</v>
      </c>
      <c r="I143" s="11">
        <f t="shared" si="136"/>
        <v>288.273133333333</v>
      </c>
      <c r="J143" s="11">
        <f t="shared" si="137"/>
        <v>0.113072628615805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0.921169751371723</v>
      </c>
      <c r="O143" s="11">
        <f t="shared" si="155"/>
        <v>0.333182618493248</v>
      </c>
      <c r="P143" s="11">
        <f t="shared" si="140"/>
        <v>0.0376738344821286</v>
      </c>
      <c r="Q143" s="15">
        <f t="shared" si="141"/>
        <v>0.00979519696535343</v>
      </c>
      <c r="R143" s="11">
        <f t="shared" si="142"/>
        <v>0.074022</v>
      </c>
      <c r="S143" s="16">
        <f t="shared" si="143"/>
        <v>0.132328185746851</v>
      </c>
      <c r="T143" s="3">
        <v>0.01</v>
      </c>
      <c r="U143" s="17">
        <f t="shared" si="144"/>
        <v>0.00132328185746851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0.0162232818574685</v>
      </c>
      <c r="AU143" s="24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80.4589445667868</v>
      </c>
      <c r="AZ143" s="2">
        <f t="shared" si="152"/>
        <v>0.3</v>
      </c>
      <c r="BA143" s="1">
        <f t="shared" si="153"/>
        <v>241.37683370036</v>
      </c>
    </row>
    <row r="144" s="1" customFormat="1" spans="1:53">
      <c r="A144" s="6"/>
      <c r="B144" s="6"/>
      <c r="C144" s="9">
        <v>5</v>
      </c>
      <c r="D144" s="10">
        <v>21.4293870967742</v>
      </c>
      <c r="E144" s="12">
        <f t="shared" si="154"/>
        <v>15.1231333333333</v>
      </c>
      <c r="F144" s="9" t="s">
        <v>111</v>
      </c>
      <c r="G144" s="6">
        <v>6</v>
      </c>
      <c r="H144" s="11">
        <f t="shared" si="135"/>
        <v>21.4293870967742</v>
      </c>
      <c r="I144" s="11">
        <f t="shared" si="136"/>
        <v>294.579387096774</v>
      </c>
      <c r="J144" s="11">
        <f t="shared" si="137"/>
        <v>0.233014553183732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0.58020878401112</v>
      </c>
      <c r="P144" s="11">
        <f t="shared" si="140"/>
        <v>0.135197090559628</v>
      </c>
      <c r="Q144" s="15">
        <f t="shared" si="141"/>
        <v>0.0351512435455032</v>
      </c>
      <c r="R144" s="11">
        <f t="shared" si="142"/>
        <v>0.074022</v>
      </c>
      <c r="S144" s="16">
        <f t="shared" si="143"/>
        <v>0.47487562542897</v>
      </c>
      <c r="T144" s="3">
        <v>0.01</v>
      </c>
      <c r="U144" s="17">
        <f t="shared" si="144"/>
        <v>0.0047487562542897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0.0196487562542897</v>
      </c>
      <c r="AU144" s="24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97.4474957754872</v>
      </c>
      <c r="AZ144" s="2">
        <f t="shared" si="152"/>
        <v>0.3</v>
      </c>
      <c r="BA144" s="1">
        <f t="shared" si="153"/>
        <v>292.342487326461</v>
      </c>
    </row>
    <row r="145" s="1" customFormat="1" spans="1:53">
      <c r="A145" s="6"/>
      <c r="B145" s="6"/>
      <c r="C145" s="9">
        <v>6</v>
      </c>
      <c r="D145" s="10">
        <v>23.8573333333333</v>
      </c>
      <c r="E145" s="12">
        <f t="shared" si="154"/>
        <v>21.4293870967742</v>
      </c>
      <c r="F145" s="9" t="s">
        <v>109</v>
      </c>
      <c r="G145" s="6">
        <v>7</v>
      </c>
      <c r="H145" s="11">
        <f t="shared" si="135"/>
        <v>23.8573333333333</v>
      </c>
      <c r="I145" s="11">
        <f t="shared" si="136"/>
        <v>297.007333333333</v>
      </c>
      <c r="J145" s="11">
        <f t="shared" si="137"/>
        <v>0.305301827607468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0.729711693451492</v>
      </c>
      <c r="P145" s="11">
        <f t="shared" si="140"/>
        <v>0.222782313637281</v>
      </c>
      <c r="Q145" s="15">
        <f t="shared" si="141"/>
        <v>0.057923401545693</v>
      </c>
      <c r="R145" s="11">
        <f t="shared" si="142"/>
        <v>0.074022</v>
      </c>
      <c r="S145" s="16">
        <f t="shared" si="143"/>
        <v>0.78251602963569</v>
      </c>
      <c r="T145" s="3">
        <v>0.01</v>
      </c>
      <c r="U145" s="17">
        <f t="shared" si="144"/>
        <v>0.0078251602963569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0.0227251602963569</v>
      </c>
      <c r="AU145" s="24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112.704841635614</v>
      </c>
      <c r="AZ145" s="2">
        <f t="shared" si="152"/>
        <v>0.3</v>
      </c>
      <c r="BA145" s="1">
        <f t="shared" si="153"/>
        <v>338.114524906843</v>
      </c>
    </row>
    <row r="146" s="1" customFormat="1" spans="1:53">
      <c r="A146" s="6"/>
      <c r="B146" s="6"/>
      <c r="C146" s="9">
        <v>7</v>
      </c>
      <c r="D146" s="10">
        <v>25.0537419354839</v>
      </c>
      <c r="E146" s="12">
        <f t="shared" si="154"/>
        <v>23.8573333333333</v>
      </c>
      <c r="F146" s="9" t="s">
        <v>109</v>
      </c>
      <c r="G146" s="6">
        <v>8</v>
      </c>
      <c r="H146" s="11">
        <f t="shared" si="135"/>
        <v>25.0537419354839</v>
      </c>
      <c r="I146" s="11">
        <f t="shared" si="136"/>
        <v>298.203741935484</v>
      </c>
      <c r="J146" s="11">
        <f t="shared" si="137"/>
        <v>0.34821772164546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0.791629379814211</v>
      </c>
      <c r="P146" s="11">
        <f t="shared" si="140"/>
        <v>0.275659379026513</v>
      </c>
      <c r="Q146" s="15">
        <f t="shared" si="141"/>
        <v>0.0716714385468934</v>
      </c>
      <c r="R146" s="11">
        <f t="shared" si="142"/>
        <v>0.074022</v>
      </c>
      <c r="S146" s="16">
        <f t="shared" si="143"/>
        <v>0.968245096686031</v>
      </c>
      <c r="T146" s="3">
        <v>0.01</v>
      </c>
      <c r="U146" s="17">
        <f t="shared" si="144"/>
        <v>0.00968245096686031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0.0245824509668603</v>
      </c>
      <c r="AU146" s="24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121.916026426419</v>
      </c>
      <c r="AZ146" s="2">
        <f t="shared" si="152"/>
        <v>0.3</v>
      </c>
      <c r="BA146" s="1">
        <f t="shared" si="153"/>
        <v>365.748079279256</v>
      </c>
    </row>
    <row r="147" s="1" customFormat="1" spans="1:53">
      <c r="A147" s="6"/>
      <c r="B147" s="6"/>
      <c r="C147" s="9">
        <v>8</v>
      </c>
      <c r="D147" s="10">
        <v>27.2548387096774</v>
      </c>
      <c r="E147" s="12">
        <f t="shared" si="154"/>
        <v>25.0537419354839</v>
      </c>
      <c r="F147" s="9" t="s">
        <v>109</v>
      </c>
      <c r="G147" s="6">
        <v>9</v>
      </c>
      <c r="H147" s="11">
        <f t="shared" si="135"/>
        <v>27.2548387096774</v>
      </c>
      <c r="I147" s="11">
        <f t="shared" si="136"/>
        <v>300.404838709677</v>
      </c>
      <c r="J147" s="11">
        <f t="shared" si="137"/>
        <v>0.442335447226779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0.800670000787698</v>
      </c>
      <c r="P147" s="11">
        <f t="shared" si="140"/>
        <v>0.354164722879492</v>
      </c>
      <c r="Q147" s="15">
        <f t="shared" si="141"/>
        <v>0.092082827948668</v>
      </c>
      <c r="R147" s="11">
        <f t="shared" si="142"/>
        <v>0.074022</v>
      </c>
      <c r="S147" s="16">
        <f t="shared" si="143"/>
        <v>1.24399270417805</v>
      </c>
      <c r="T147" s="3">
        <v>0.01</v>
      </c>
      <c r="U147" s="17">
        <f t="shared" si="144"/>
        <v>0.0124399270417805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0.0273399270417806</v>
      </c>
      <c r="AU147" s="24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135.591657325608</v>
      </c>
      <c r="AZ147" s="2">
        <f t="shared" si="152"/>
        <v>0.3</v>
      </c>
      <c r="BA147" s="1">
        <f t="shared" si="153"/>
        <v>406.774971976823</v>
      </c>
    </row>
    <row r="148" s="1" customFormat="1" spans="1:53">
      <c r="A148" s="6"/>
      <c r="B148" s="6"/>
      <c r="C148" s="9">
        <v>9</v>
      </c>
      <c r="D148" s="10">
        <v>20.5952333333333</v>
      </c>
      <c r="E148" s="12">
        <f t="shared" si="154"/>
        <v>27.2548387096774</v>
      </c>
      <c r="F148" s="9" t="s">
        <v>109</v>
      </c>
      <c r="G148" s="6">
        <v>10</v>
      </c>
      <c r="H148" s="11">
        <f t="shared" si="135"/>
        <v>20.5952333333333</v>
      </c>
      <c r="I148" s="11">
        <f t="shared" si="136"/>
        <v>293.745233333333</v>
      </c>
      <c r="J148" s="11">
        <f t="shared" si="137"/>
        <v>0.212138454993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0.731205277908206</v>
      </c>
      <c r="P148" s="11">
        <f t="shared" si="140"/>
        <v>0.155116757938174</v>
      </c>
      <c r="Q148" s="15">
        <f t="shared" si="141"/>
        <v>0.0403303570639252</v>
      </c>
      <c r="R148" s="11">
        <f t="shared" si="142"/>
        <v>0.074022</v>
      </c>
      <c r="S148" s="16">
        <f t="shared" si="143"/>
        <v>0.544842844882943</v>
      </c>
      <c r="T148" s="3">
        <v>0.01</v>
      </c>
      <c r="U148" s="17">
        <f t="shared" si="144"/>
        <v>0.00544842844882943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0.0153984284488294</v>
      </c>
      <c r="AU148" s="24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76.3681055328299</v>
      </c>
      <c r="AZ148" s="2">
        <f t="shared" si="152"/>
        <v>0.3</v>
      </c>
      <c r="BA148" s="1">
        <f t="shared" si="153"/>
        <v>229.10431659849</v>
      </c>
    </row>
    <row r="149" s="1" customFormat="1" spans="1:53">
      <c r="A149" s="6"/>
      <c r="B149" s="6"/>
      <c r="C149" s="9">
        <v>10</v>
      </c>
      <c r="D149" s="10">
        <v>15.2079032258065</v>
      </c>
      <c r="E149" s="12">
        <f t="shared" si="154"/>
        <v>20.5952333333333</v>
      </c>
      <c r="F149" s="9" t="s">
        <v>109</v>
      </c>
      <c r="G149" s="6">
        <v>11</v>
      </c>
      <c r="H149" s="11">
        <f t="shared" si="135"/>
        <v>15.2079032258065</v>
      </c>
      <c r="I149" s="11">
        <f t="shared" si="136"/>
        <v>288.357903225806</v>
      </c>
      <c r="J149" s="11">
        <f t="shared" si="137"/>
        <v>0.114200960278959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0.54728409397153</v>
      </c>
      <c r="O149" s="11">
        <f t="shared" si="155"/>
        <v>0.313504425998502</v>
      </c>
      <c r="P149" s="11">
        <f t="shared" si="140"/>
        <v>0.0358025065007328</v>
      </c>
      <c r="Q149" s="15">
        <f t="shared" si="141"/>
        <v>0.00930865169019052</v>
      </c>
      <c r="R149" s="11">
        <f t="shared" si="142"/>
        <v>0.074022</v>
      </c>
      <c r="S149" s="16">
        <f t="shared" si="143"/>
        <v>0.125755203725791</v>
      </c>
      <c r="T149" s="3">
        <v>0.01</v>
      </c>
      <c r="U149" s="17">
        <f t="shared" si="144"/>
        <v>0.00125755203725791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0.0112075520372579</v>
      </c>
      <c r="AU149" s="24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55.5835629324276</v>
      </c>
      <c r="AZ149" s="2">
        <f t="shared" si="152"/>
        <v>0.3</v>
      </c>
      <c r="BA149" s="1">
        <f t="shared" si="153"/>
        <v>166.750688797283</v>
      </c>
    </row>
    <row r="150" s="1" customFormat="1" spans="1:54">
      <c r="A150" s="6"/>
      <c r="B150" s="6"/>
      <c r="C150" s="9">
        <v>11</v>
      </c>
      <c r="D150" s="10">
        <v>12.0917</v>
      </c>
      <c r="E150" s="12">
        <f t="shared" si="154"/>
        <v>15.2079032258065</v>
      </c>
      <c r="F150" s="9" t="s">
        <v>111</v>
      </c>
      <c r="G150" s="6">
        <v>12</v>
      </c>
      <c r="H150" s="11">
        <f t="shared" si="135"/>
        <v>12.0917</v>
      </c>
      <c r="I150" s="11">
        <f t="shared" si="136"/>
        <v>285.2417</v>
      </c>
      <c r="J150" s="11">
        <f t="shared" si="137"/>
        <v>0.0789701468329477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0.562401919497769</v>
      </c>
      <c r="P150" s="11">
        <f t="shared" si="140"/>
        <v>0.0444129621618704</v>
      </c>
      <c r="Q150" s="15">
        <f t="shared" si="141"/>
        <v>0.0115473701620863</v>
      </c>
      <c r="R150" s="11">
        <f t="shared" si="142"/>
        <v>0.074022</v>
      </c>
      <c r="S150" s="16">
        <f t="shared" si="143"/>
        <v>0.15599916460088</v>
      </c>
      <c r="T150" s="3">
        <v>0.01</v>
      </c>
      <c r="U150" s="17">
        <f t="shared" si="144"/>
        <v>0.0015599916460088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0.0070499916460088</v>
      </c>
      <c r="AU150" s="24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34.9642502685978</v>
      </c>
      <c r="AY150" s="1">
        <f>SUM(AX139:AX150)</f>
        <v>897.648958753292</v>
      </c>
      <c r="AZ150" s="2">
        <f t="shared" si="152"/>
        <v>0.3</v>
      </c>
      <c r="BA150" s="1">
        <f t="shared" si="153"/>
        <v>104.892750805793</v>
      </c>
      <c r="BB150" s="1">
        <f>SUM(BA139:BA150)</f>
        <v>2692.94687625988</v>
      </c>
    </row>
    <row r="151" s="1" customFormat="1" spans="1:46">
      <c r="A151" s="6"/>
      <c r="B151" s="6"/>
      <c r="C151" s="9">
        <v>12</v>
      </c>
      <c r="D151" s="10">
        <v>5.30658064516129</v>
      </c>
      <c r="E151" s="12">
        <f t="shared" si="154"/>
        <v>12.0917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794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79.8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269.6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2404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295.4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6347.92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14.7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8.5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8.8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149064946.406663</v>
      </c>
      <c r="J16" s="7" t="s">
        <v>35</v>
      </c>
      <c r="K16" s="7">
        <f>I16/(10000*1000)</f>
        <v>14.9064946406663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120131541.696541</v>
      </c>
      <c r="J17" s="7" t="s">
        <v>35</v>
      </c>
      <c r="K17" s="7">
        <f>I17/(10000*1000)</f>
        <v>12.0131541696541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-3.41427524648387</v>
      </c>
      <c r="E29" s="9"/>
      <c r="F29" s="9"/>
      <c r="G29" s="6">
        <v>1</v>
      </c>
      <c r="H29" s="11">
        <f t="shared" ref="H29:H40" si="0">E30</f>
        <v>-3.41427524648387</v>
      </c>
      <c r="I29" s="11">
        <f t="shared" ref="I29:I40" si="1">H29+273.15</f>
        <v>269.735724753516</v>
      </c>
      <c r="J29" s="11">
        <f t="shared" ref="J29:J40" si="2">EXP(($C$18*(I29-$C$16))/($C$19*I29*$C$16))</f>
        <v>0.0110981575171438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0.0110250021621767</v>
      </c>
      <c r="Q29" s="15">
        <f t="shared" ref="Q29:Q40" si="6">P29*$B$31</f>
        <v>0.00143325028108297</v>
      </c>
      <c r="R29" s="11">
        <f t="shared" ref="R29:R40" si="7">L29*$B$31</f>
        <v>0.129143083333333</v>
      </c>
      <c r="S29" s="16">
        <f t="shared" ref="S29:S40" si="8">Q29/R29</f>
        <v>0.0110981575171439</v>
      </c>
      <c r="T29" s="3">
        <v>0.01</v>
      </c>
      <c r="U29" s="17">
        <f t="shared" ref="U29:U40" si="9">S29*T29</f>
        <v>0.000110981575171439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0.0220109815751714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6.65</v>
      </c>
      <c r="AU29" s="1">
        <f t="shared" ref="AU29:AU40" si="17">AT29*10000*AS29*0.67*AR29*AQ29</f>
        <v>12665.0529369111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-3.29429032258065</v>
      </c>
      <c r="E30" s="12">
        <f t="shared" ref="E30:E41" si="18">D29</f>
        <v>-3.41427524648387</v>
      </c>
      <c r="F30" s="9" t="s">
        <v>109</v>
      </c>
      <c r="G30" s="6">
        <v>2</v>
      </c>
      <c r="H30" s="11">
        <f t="shared" si="0"/>
        <v>-3.29429032258065</v>
      </c>
      <c r="I30" s="11">
        <f t="shared" si="1"/>
        <v>269.855709677419</v>
      </c>
      <c r="J30" s="11">
        <f t="shared" si="2"/>
        <v>0.0112777189661856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1.97579166450449</v>
      </c>
      <c r="P30" s="11">
        <f t="shared" si="5"/>
        <v>0.0222824231280138</v>
      </c>
      <c r="Q30" s="15">
        <f t="shared" si="6"/>
        <v>0.00289671500664179</v>
      </c>
      <c r="R30" s="11">
        <f t="shared" si="7"/>
        <v>0.129143083333333</v>
      </c>
      <c r="S30" s="16">
        <f t="shared" si="8"/>
        <v>0.0224302760308505</v>
      </c>
      <c r="T30" s="3">
        <v>0.01</v>
      </c>
      <c r="U30" s="17">
        <f t="shared" si="9"/>
        <v>0.000224302760308505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0.0221243027603085</v>
      </c>
      <c r="AR30" s="24">
        <f t="shared" si="15"/>
        <v>99.3408333333333</v>
      </c>
      <c r="AS30" s="1">
        <f t="shared" si="16"/>
        <v>0.13</v>
      </c>
      <c r="AT30" s="2">
        <f>$E$4/12</f>
        <v>6.65</v>
      </c>
      <c r="AU30" s="1">
        <f t="shared" si="17"/>
        <v>12730.2576077584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-1.36403448275862</v>
      </c>
      <c r="E31" s="12">
        <f t="shared" si="18"/>
        <v>-3.29429032258065</v>
      </c>
      <c r="F31" s="9" t="s">
        <v>109</v>
      </c>
      <c r="G31" s="6">
        <v>3</v>
      </c>
      <c r="H31" s="11">
        <f t="shared" si="0"/>
        <v>-1.36403448275862</v>
      </c>
      <c r="I31" s="11">
        <f t="shared" si="1"/>
        <v>271.785965517241</v>
      </c>
      <c r="J31" s="11">
        <f t="shared" si="2"/>
        <v>0.014571736578291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2.94691757470981</v>
      </c>
      <c r="P31" s="11">
        <f t="shared" si="5"/>
        <v>0.0429417066166076</v>
      </c>
      <c r="Q31" s="15">
        <f t="shared" si="6"/>
        <v>0.00558242186015898</v>
      </c>
      <c r="R31" s="11">
        <f t="shared" si="7"/>
        <v>0.129143083333333</v>
      </c>
      <c r="S31" s="16">
        <f t="shared" si="8"/>
        <v>0.043226642233329</v>
      </c>
      <c r="T31" s="3">
        <v>0.01</v>
      </c>
      <c r="U31" s="17">
        <f t="shared" si="9"/>
        <v>0.00043226642233329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0.0223322664223333</v>
      </c>
      <c r="AR31" s="24">
        <f t="shared" si="15"/>
        <v>99.3408333333333</v>
      </c>
      <c r="AS31" s="1">
        <f t="shared" si="16"/>
        <v>0.13</v>
      </c>
      <c r="AT31" s="2">
        <f>$E$4/12</f>
        <v>6.65</v>
      </c>
      <c r="AU31" s="1">
        <f t="shared" si="17"/>
        <v>12849.9192766169</v>
      </c>
    </row>
    <row r="32" s="1" customFormat="1" spans="1:47">
      <c r="A32" s="6"/>
      <c r="B32" s="6"/>
      <c r="C32" s="9">
        <v>3</v>
      </c>
      <c r="D32" s="10">
        <v>4.102</v>
      </c>
      <c r="E32" s="12">
        <f t="shared" si="18"/>
        <v>-1.36403448275862</v>
      </c>
      <c r="F32" s="9" t="s">
        <v>109</v>
      </c>
      <c r="G32" s="6">
        <v>4</v>
      </c>
      <c r="H32" s="11">
        <f t="shared" si="0"/>
        <v>4.102</v>
      </c>
      <c r="I32" s="11">
        <f t="shared" si="1"/>
        <v>277.252</v>
      </c>
      <c r="J32" s="11">
        <f t="shared" si="2"/>
        <v>0.0295291900026913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3.89738420142653</v>
      </c>
      <c r="P32" s="11">
        <f t="shared" si="5"/>
        <v>0.115086598597411</v>
      </c>
      <c r="Q32" s="15">
        <f t="shared" si="6"/>
        <v>0.0149612578176635</v>
      </c>
      <c r="R32" s="11">
        <f t="shared" si="7"/>
        <v>0.129143083333333</v>
      </c>
      <c r="S32" s="16">
        <f t="shared" si="8"/>
        <v>0.115850244794348</v>
      </c>
      <c r="T32" s="3">
        <v>0.01</v>
      </c>
      <c r="U32" s="17">
        <f t="shared" si="9"/>
        <v>0.00115850244794348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0.0230585024479435</v>
      </c>
      <c r="AR32" s="24">
        <f t="shared" si="15"/>
        <v>99.3408333333333</v>
      </c>
      <c r="AS32" s="1">
        <f t="shared" si="16"/>
        <v>0.13</v>
      </c>
      <c r="AT32" s="2">
        <f>$E$4/12</f>
        <v>6.65</v>
      </c>
      <c r="AU32" s="1">
        <f t="shared" si="17"/>
        <v>13267.7933127035</v>
      </c>
    </row>
    <row r="33" s="1" customFormat="1" spans="1:47">
      <c r="A33" s="6"/>
      <c r="B33" s="6"/>
      <c r="C33" s="9">
        <v>4</v>
      </c>
      <c r="D33" s="10">
        <v>6.78023333333333</v>
      </c>
      <c r="E33" s="12">
        <f t="shared" si="18"/>
        <v>4.102</v>
      </c>
      <c r="F33" s="9" t="s">
        <v>109</v>
      </c>
      <c r="G33" s="6">
        <v>5</v>
      </c>
      <c r="H33" s="11">
        <f t="shared" si="0"/>
        <v>6.78023333333333</v>
      </c>
      <c r="I33" s="11">
        <f t="shared" si="1"/>
        <v>279.930233333333</v>
      </c>
      <c r="J33" s="11">
        <f t="shared" si="2"/>
        <v>0.0413213608668936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3.59318272268767</v>
      </c>
      <c r="O33" s="11">
        <f t="shared" si="19"/>
        <v>1.18252321347479</v>
      </c>
      <c r="P33" s="11">
        <f t="shared" si="5"/>
        <v>0.0488634684374704</v>
      </c>
      <c r="Q33" s="15">
        <f t="shared" si="6"/>
        <v>0.00635225089687115</v>
      </c>
      <c r="R33" s="11">
        <f t="shared" si="7"/>
        <v>0.129143083333333</v>
      </c>
      <c r="S33" s="16">
        <f t="shared" si="8"/>
        <v>0.0491876973424529</v>
      </c>
      <c r="T33" s="3">
        <v>0.01</v>
      </c>
      <c r="U33" s="17">
        <f t="shared" si="9"/>
        <v>0.000491876973424529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0.0223918769734245</v>
      </c>
      <c r="AR33" s="24">
        <f t="shared" si="15"/>
        <v>99.3408333333333</v>
      </c>
      <c r="AS33" s="1">
        <f t="shared" si="16"/>
        <v>0.13</v>
      </c>
      <c r="AT33" s="2">
        <f>$E$4/12</f>
        <v>6.65</v>
      </c>
      <c r="AU33" s="1">
        <f t="shared" si="17"/>
        <v>12884.2190093476</v>
      </c>
    </row>
    <row r="34" s="1" customFormat="1" spans="1:47">
      <c r="A34" s="6"/>
      <c r="B34" s="6"/>
      <c r="C34" s="9">
        <v>5</v>
      </c>
      <c r="D34" s="10">
        <v>12.2702258064516</v>
      </c>
      <c r="E34" s="12">
        <f t="shared" si="18"/>
        <v>6.78023333333333</v>
      </c>
      <c r="F34" s="9" t="s">
        <v>111</v>
      </c>
      <c r="G34" s="6">
        <v>6</v>
      </c>
      <c r="H34" s="11">
        <f t="shared" si="0"/>
        <v>12.2702258064516</v>
      </c>
      <c r="I34" s="11">
        <f t="shared" si="1"/>
        <v>285.420225806452</v>
      </c>
      <c r="J34" s="11">
        <f t="shared" si="2"/>
        <v>0.0806743702184127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2.12706807837065</v>
      </c>
      <c r="P34" s="11">
        <f t="shared" si="5"/>
        <v>0.171599877634242</v>
      </c>
      <c r="Q34" s="15">
        <f t="shared" si="6"/>
        <v>0.0223079840924514</v>
      </c>
      <c r="R34" s="11">
        <f t="shared" si="7"/>
        <v>0.129143083333333</v>
      </c>
      <c r="S34" s="16">
        <f t="shared" si="8"/>
        <v>0.172738512328004</v>
      </c>
      <c r="T34" s="3">
        <v>0.01</v>
      </c>
      <c r="U34" s="17">
        <f t="shared" si="9"/>
        <v>0.00172738512328004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0.02362738512328</v>
      </c>
      <c r="AR34" s="24">
        <f t="shared" si="15"/>
        <v>99.3408333333333</v>
      </c>
      <c r="AS34" s="1">
        <f t="shared" si="16"/>
        <v>0.13</v>
      </c>
      <c r="AT34" s="2">
        <f>$E$4/12</f>
        <v>6.65</v>
      </c>
      <c r="AU34" s="1">
        <f t="shared" si="17"/>
        <v>13595.1267018767</v>
      </c>
    </row>
    <row r="35" s="1" customFormat="1" spans="1:47">
      <c r="A35" s="6"/>
      <c r="B35" s="6"/>
      <c r="C35" s="9">
        <v>6</v>
      </c>
      <c r="D35" s="10">
        <v>16.4387</v>
      </c>
      <c r="E35" s="12">
        <f t="shared" si="18"/>
        <v>12.2702258064516</v>
      </c>
      <c r="F35" s="9" t="s">
        <v>109</v>
      </c>
      <c r="G35" s="6">
        <v>7</v>
      </c>
      <c r="H35" s="11">
        <f t="shared" si="0"/>
        <v>16.4387</v>
      </c>
      <c r="I35" s="11">
        <f t="shared" si="1"/>
        <v>289.5887</v>
      </c>
      <c r="J35" s="11">
        <f t="shared" si="2"/>
        <v>0.131824546726831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2.94887653406974</v>
      </c>
      <c r="P35" s="11">
        <f t="shared" si="5"/>
        <v>0.388734312457131</v>
      </c>
      <c r="Q35" s="15">
        <f t="shared" si="6"/>
        <v>0.050535460619427</v>
      </c>
      <c r="R35" s="11">
        <f t="shared" si="7"/>
        <v>0.129143083333333</v>
      </c>
      <c r="S35" s="16">
        <f t="shared" si="8"/>
        <v>0.391313722075144</v>
      </c>
      <c r="T35" s="3">
        <v>0.01</v>
      </c>
      <c r="U35" s="17">
        <f t="shared" si="9"/>
        <v>0.00391313722075144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0.0333631372207514</v>
      </c>
      <c r="AR35" s="24">
        <f t="shared" si="15"/>
        <v>99.3408333333333</v>
      </c>
      <c r="AS35" s="1">
        <f t="shared" si="16"/>
        <v>0.13</v>
      </c>
      <c r="AT35" s="2">
        <f>$E$4/12</f>
        <v>6.65</v>
      </c>
      <c r="AU35" s="1">
        <f t="shared" si="17"/>
        <v>19197.0493273632</v>
      </c>
    </row>
    <row r="36" s="1" customFormat="1" spans="1:47">
      <c r="A36" s="6"/>
      <c r="B36" s="6"/>
      <c r="C36" s="9">
        <v>7</v>
      </c>
      <c r="D36" s="10">
        <v>17.1828709677419</v>
      </c>
      <c r="E36" s="12">
        <f t="shared" si="18"/>
        <v>16.4387</v>
      </c>
      <c r="F36" s="9" t="s">
        <v>109</v>
      </c>
      <c r="G36" s="6">
        <v>8</v>
      </c>
      <c r="H36" s="11">
        <f t="shared" si="0"/>
        <v>17.1828709677419</v>
      </c>
      <c r="I36" s="11">
        <f t="shared" si="1"/>
        <v>290.332870967742</v>
      </c>
      <c r="J36" s="11">
        <f t="shared" si="2"/>
        <v>0.143689206078772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3.55355055494594</v>
      </c>
      <c r="P36" s="11">
        <f t="shared" si="5"/>
        <v>0.510606858000963</v>
      </c>
      <c r="Q36" s="15">
        <f t="shared" si="6"/>
        <v>0.0663788915401252</v>
      </c>
      <c r="R36" s="11">
        <f t="shared" si="7"/>
        <v>0.129143083333333</v>
      </c>
      <c r="S36" s="16">
        <f t="shared" si="8"/>
        <v>0.513994941322515</v>
      </c>
      <c r="T36" s="3">
        <v>0.01</v>
      </c>
      <c r="U36" s="17">
        <f t="shared" si="9"/>
        <v>0.00513994941322515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0.0345899494132252</v>
      </c>
      <c r="AR36" s="24">
        <f t="shared" si="15"/>
        <v>99.3408333333333</v>
      </c>
      <c r="AS36" s="1">
        <f t="shared" si="16"/>
        <v>0.13</v>
      </c>
      <c r="AT36" s="2">
        <f>$E$4/12</f>
        <v>6.65</v>
      </c>
      <c r="AU36" s="1">
        <f t="shared" si="17"/>
        <v>19902.9533920349</v>
      </c>
    </row>
    <row r="37" s="1" customFormat="1" spans="1:47">
      <c r="A37" s="6"/>
      <c r="B37" s="6"/>
      <c r="C37" s="9">
        <v>8</v>
      </c>
      <c r="D37" s="10">
        <v>17.4277741935484</v>
      </c>
      <c r="E37" s="12">
        <f t="shared" si="18"/>
        <v>17.1828709677419</v>
      </c>
      <c r="F37" s="9" t="s">
        <v>109</v>
      </c>
      <c r="G37" s="6">
        <v>9</v>
      </c>
      <c r="H37" s="11">
        <f t="shared" si="0"/>
        <v>17.4277741935484</v>
      </c>
      <c r="I37" s="11">
        <f t="shared" si="1"/>
        <v>290.577774193548</v>
      </c>
      <c r="J37" s="11">
        <f t="shared" si="2"/>
        <v>0.147808549269073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4.03635203027831</v>
      </c>
      <c r="P37" s="11">
        <f t="shared" si="5"/>
        <v>0.596607337934713</v>
      </c>
      <c r="Q37" s="15">
        <f t="shared" si="6"/>
        <v>0.0775589539315127</v>
      </c>
      <c r="R37" s="11">
        <f t="shared" si="7"/>
        <v>0.129143083333333</v>
      </c>
      <c r="S37" s="16">
        <f t="shared" si="8"/>
        <v>0.600566069274684</v>
      </c>
      <c r="T37" s="3">
        <v>0.01</v>
      </c>
      <c r="U37" s="17">
        <f t="shared" si="9"/>
        <v>0.00600566069274684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0.0279056606927468</v>
      </c>
      <c r="AR37" s="24">
        <f t="shared" si="15"/>
        <v>99.3408333333333</v>
      </c>
      <c r="AS37" s="1">
        <f t="shared" si="16"/>
        <v>0.13</v>
      </c>
      <c r="AT37" s="2">
        <f>$E$4/12</f>
        <v>6.65</v>
      </c>
      <c r="AU37" s="1">
        <f t="shared" si="17"/>
        <v>16056.8336630561</v>
      </c>
    </row>
    <row r="38" s="1" customFormat="1" spans="1:47">
      <c r="A38" s="6"/>
      <c r="B38" s="6"/>
      <c r="C38" s="9">
        <v>9</v>
      </c>
      <c r="D38" s="10">
        <v>14.3412333333333</v>
      </c>
      <c r="E38" s="12">
        <f t="shared" si="18"/>
        <v>17.4277741935484</v>
      </c>
      <c r="F38" s="9" t="s">
        <v>109</v>
      </c>
      <c r="G38" s="6">
        <v>10</v>
      </c>
      <c r="H38" s="11">
        <f t="shared" si="0"/>
        <v>14.3412333333333</v>
      </c>
      <c r="I38" s="11">
        <f t="shared" si="1"/>
        <v>287.491233333333</v>
      </c>
      <c r="J38" s="11">
        <f t="shared" si="2"/>
        <v>0.103148310000999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4.43315302567694</v>
      </c>
      <c r="P38" s="11">
        <f t="shared" si="5"/>
        <v>0.45727224257439</v>
      </c>
      <c r="Q38" s="15">
        <f t="shared" si="6"/>
        <v>0.0594453915346707</v>
      </c>
      <c r="R38" s="11">
        <f t="shared" si="7"/>
        <v>0.129143083333333</v>
      </c>
      <c r="S38" s="16">
        <f t="shared" si="8"/>
        <v>0.460306429119672</v>
      </c>
      <c r="T38" s="3">
        <v>0.01</v>
      </c>
      <c r="U38" s="17">
        <f t="shared" si="9"/>
        <v>0.00460306429119672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0.0265030642911967</v>
      </c>
      <c r="AR38" s="24">
        <f t="shared" si="15"/>
        <v>99.3408333333333</v>
      </c>
      <c r="AS38" s="1">
        <f t="shared" si="16"/>
        <v>0.13</v>
      </c>
      <c r="AT38" s="2">
        <f>$E$4/12</f>
        <v>6.65</v>
      </c>
      <c r="AU38" s="1">
        <f t="shared" si="17"/>
        <v>15249.7838904648</v>
      </c>
    </row>
    <row r="39" s="1" customFormat="1" spans="1:47">
      <c r="A39" s="6"/>
      <c r="B39" s="6"/>
      <c r="C39" s="9">
        <v>10</v>
      </c>
      <c r="D39" s="10">
        <v>9.5023870967742</v>
      </c>
      <c r="E39" s="12">
        <f t="shared" si="18"/>
        <v>14.3412333333333</v>
      </c>
      <c r="F39" s="9" t="s">
        <v>109</v>
      </c>
      <c r="G39" s="6">
        <v>11</v>
      </c>
      <c r="H39" s="11">
        <f t="shared" si="0"/>
        <v>9.5023870967742</v>
      </c>
      <c r="I39" s="11">
        <f t="shared" si="1"/>
        <v>282.652387096774</v>
      </c>
      <c r="J39" s="11">
        <f t="shared" si="2"/>
        <v>0.0577639590988616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3.77708674394742</v>
      </c>
      <c r="O39" s="11">
        <f t="shared" si="19"/>
        <v>1.19220237248846</v>
      </c>
      <c r="P39" s="11">
        <f t="shared" si="5"/>
        <v>0.0688663290819892</v>
      </c>
      <c r="Q39" s="15">
        <f t="shared" si="6"/>
        <v>0.0089526227806586</v>
      </c>
      <c r="R39" s="11">
        <f t="shared" si="7"/>
        <v>0.129143083333333</v>
      </c>
      <c r="S39" s="16">
        <f t="shared" si="8"/>
        <v>0.0693232850694052</v>
      </c>
      <c r="T39" s="3">
        <v>0.01</v>
      </c>
      <c r="U39" s="17">
        <f t="shared" si="9"/>
        <v>0.000693232850694052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0.0225932328506941</v>
      </c>
      <c r="AR39" s="24">
        <f t="shared" si="15"/>
        <v>99.3408333333333</v>
      </c>
      <c r="AS39" s="1">
        <f t="shared" si="16"/>
        <v>0.13</v>
      </c>
      <c r="AT39" s="2">
        <f>$E$4/12</f>
        <v>6.65</v>
      </c>
      <c r="AU39" s="1">
        <f t="shared" si="17"/>
        <v>13000.0785786297</v>
      </c>
    </row>
    <row r="40" s="1" customFormat="1" spans="1:48">
      <c r="A40" s="6"/>
      <c r="B40" s="6"/>
      <c r="C40" s="9">
        <v>11</v>
      </c>
      <c r="D40" s="10">
        <v>4.8204</v>
      </c>
      <c r="E40" s="12">
        <f t="shared" si="18"/>
        <v>9.5023870967742</v>
      </c>
      <c r="F40" s="9" t="s">
        <v>111</v>
      </c>
      <c r="G40" s="6">
        <v>12</v>
      </c>
      <c r="H40" s="11">
        <f t="shared" si="0"/>
        <v>4.8204</v>
      </c>
      <c r="I40" s="11">
        <f t="shared" si="1"/>
        <v>277.9704</v>
      </c>
      <c r="J40" s="11">
        <f t="shared" si="2"/>
        <v>0.0323347423605214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2.1167443767398</v>
      </c>
      <c r="P40" s="11">
        <f t="shared" si="5"/>
        <v>0.0684443840649639</v>
      </c>
      <c r="Q40" s="15">
        <f t="shared" si="6"/>
        <v>0.00889776992844531</v>
      </c>
      <c r="R40" s="11">
        <f t="shared" si="7"/>
        <v>0.129143083333333</v>
      </c>
      <c r="S40" s="16">
        <f t="shared" si="8"/>
        <v>0.0688985402762853</v>
      </c>
      <c r="T40" s="3">
        <v>0.01</v>
      </c>
      <c r="U40" s="17">
        <f t="shared" si="9"/>
        <v>0.000688985402762853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0.0225889854027629</v>
      </c>
      <c r="AR40" s="24">
        <f t="shared" si="15"/>
        <v>99.3408333333333</v>
      </c>
      <c r="AS40" s="1">
        <f t="shared" si="16"/>
        <v>0.13</v>
      </c>
      <c r="AT40" s="2">
        <f>$E$4/12</f>
        <v>6.65</v>
      </c>
      <c r="AU40" s="1">
        <f t="shared" si="17"/>
        <v>12997.6346097994</v>
      </c>
      <c r="AV40" s="1">
        <f>SUM(AU29:AU40)</f>
        <v>174396.702306562</v>
      </c>
    </row>
    <row r="41" s="1" customFormat="1" spans="1:46">
      <c r="A41" s="6"/>
      <c r="B41" s="6"/>
      <c r="C41" s="9">
        <v>12</v>
      </c>
      <c r="D41" s="10">
        <v>-1.83787096774194</v>
      </c>
      <c r="E41" s="12">
        <f t="shared" si="18"/>
        <v>4.8204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-3.41427524648387</v>
      </c>
      <c r="E44" s="9"/>
      <c r="F44" s="9"/>
      <c r="G44" s="6">
        <v>1</v>
      </c>
      <c r="H44" s="11">
        <f t="shared" ref="H44:H55" si="20">E45</f>
        <v>-3.41427524648387</v>
      </c>
      <c r="I44" s="11">
        <f t="shared" ref="I44:I55" si="21">H44+273.15</f>
        <v>269.735724753516</v>
      </c>
      <c r="J44" s="11">
        <f t="shared" ref="J44:J55" si="22">EXP(($C$18*(I44-$C$16))/($C$19*I44*$C$16))</f>
        <v>0.0110981575171438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0.00679458798286258</v>
      </c>
      <c r="Q44" s="15">
        <f t="shared" ref="Q44:Q55" si="26">P44*$B$46</f>
        <v>0.00122302583691526</v>
      </c>
      <c r="R44" s="11">
        <f t="shared" ref="R44:R55" si="27">L44*$B$46</f>
        <v>0.1102008</v>
      </c>
      <c r="S44" s="16">
        <f t="shared" ref="S44:S55" si="28">Q44/R44</f>
        <v>0.0110981575171438</v>
      </c>
      <c r="T44" s="3">
        <v>0.01</v>
      </c>
      <c r="U44" s="17">
        <f t="shared" ref="U44:U55" si="29">S44*T44</f>
        <v>0.000110981575171438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0.0192109815751714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66.1666666666667</v>
      </c>
      <c r="AU44" s="1">
        <f t="shared" ref="AU44:AU55" si="37">AT44*10000*AS44*0.67*AR44*AQ44</f>
        <v>93853.0437584685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-3.29429032258065</v>
      </c>
      <c r="E45" s="12">
        <f t="shared" ref="E45:E56" si="38">D44</f>
        <v>-3.41427524648387</v>
      </c>
      <c r="F45" s="9" t="s">
        <v>109</v>
      </c>
      <c r="G45" s="6">
        <v>2</v>
      </c>
      <c r="H45" s="11">
        <f t="shared" si="20"/>
        <v>-3.29429032258065</v>
      </c>
      <c r="I45" s="11">
        <f t="shared" si="21"/>
        <v>269.855709677419</v>
      </c>
      <c r="J45" s="11">
        <f t="shared" si="22"/>
        <v>0.0112777189661856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1.21765874535047</v>
      </c>
      <c r="P45" s="11">
        <f t="shared" si="25"/>
        <v>0.0137324131267808</v>
      </c>
      <c r="Q45" s="15">
        <f t="shared" si="26"/>
        <v>0.00247183436282055</v>
      </c>
      <c r="R45" s="11">
        <f t="shared" si="27"/>
        <v>0.1102008</v>
      </c>
      <c r="S45" s="16">
        <f t="shared" si="28"/>
        <v>0.0224302760308505</v>
      </c>
      <c r="T45" s="3">
        <v>0.01</v>
      </c>
      <c r="U45" s="17">
        <f t="shared" si="29"/>
        <v>0.000224302760308505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0.0193243027603085</v>
      </c>
      <c r="AR45" s="24">
        <f t="shared" si="35"/>
        <v>61.2226666666667</v>
      </c>
      <c r="AS45" s="1">
        <f t="shared" si="36"/>
        <v>0.18</v>
      </c>
      <c r="AT45" s="2">
        <f>$E$3/12</f>
        <v>66.1666666666667</v>
      </c>
      <c r="AU45" s="1">
        <f t="shared" si="37"/>
        <v>94406.6613914778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-1.36403448275862</v>
      </c>
      <c r="E46" s="12">
        <f t="shared" si="38"/>
        <v>-3.29429032258065</v>
      </c>
      <c r="F46" s="9" t="s">
        <v>109</v>
      </c>
      <c r="G46" s="6">
        <v>3</v>
      </c>
      <c r="H46" s="11">
        <f t="shared" si="20"/>
        <v>-1.36403448275862</v>
      </c>
      <c r="I46" s="11">
        <f t="shared" si="21"/>
        <v>271.785965517241</v>
      </c>
      <c r="J46" s="11">
        <f t="shared" si="22"/>
        <v>0.014571736578291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1.81615299889036</v>
      </c>
      <c r="P46" s="11">
        <f t="shared" si="25"/>
        <v>0.0264645030857036</v>
      </c>
      <c r="Q46" s="15">
        <f t="shared" si="26"/>
        <v>0.00476361055542664</v>
      </c>
      <c r="R46" s="11">
        <f t="shared" si="27"/>
        <v>0.1102008</v>
      </c>
      <c r="S46" s="16">
        <f t="shared" si="28"/>
        <v>0.043226642233329</v>
      </c>
      <c r="T46" s="3">
        <v>0.01</v>
      </c>
      <c r="U46" s="17">
        <f t="shared" si="29"/>
        <v>0.00043226642233329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0.0195322664223333</v>
      </c>
      <c r="AR46" s="24">
        <f t="shared" si="35"/>
        <v>61.2226666666667</v>
      </c>
      <c r="AS46" s="1">
        <f t="shared" si="36"/>
        <v>0.18</v>
      </c>
      <c r="AT46" s="2">
        <f>$E$3/12</f>
        <v>66.1666666666667</v>
      </c>
      <c r="AU46" s="1">
        <f t="shared" si="37"/>
        <v>95422.6439739299</v>
      </c>
    </row>
    <row r="47" s="1" customFormat="1" spans="1:47">
      <c r="A47" s="6"/>
      <c r="B47" s="6"/>
      <c r="C47" s="9">
        <v>3</v>
      </c>
      <c r="D47" s="10">
        <v>4.102</v>
      </c>
      <c r="E47" s="12">
        <f t="shared" si="38"/>
        <v>-1.36403448275862</v>
      </c>
      <c r="F47" s="9" t="s">
        <v>109</v>
      </c>
      <c r="G47" s="6">
        <v>4</v>
      </c>
      <c r="H47" s="11">
        <f t="shared" si="20"/>
        <v>4.102</v>
      </c>
      <c r="I47" s="11">
        <f t="shared" si="21"/>
        <v>277.252</v>
      </c>
      <c r="J47" s="11">
        <f t="shared" si="22"/>
        <v>0.0295291900026913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2.40191516247132</v>
      </c>
      <c r="P47" s="11">
        <f t="shared" si="25"/>
        <v>0.0709266092029607</v>
      </c>
      <c r="Q47" s="15">
        <f t="shared" si="26"/>
        <v>0.0127667896565329</v>
      </c>
      <c r="R47" s="11">
        <f t="shared" si="27"/>
        <v>0.1102008</v>
      </c>
      <c r="S47" s="16">
        <f t="shared" si="28"/>
        <v>0.115850244794347</v>
      </c>
      <c r="T47" s="3">
        <v>0.01</v>
      </c>
      <c r="U47" s="17">
        <f t="shared" si="29"/>
        <v>0.00115850244794347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0.0202585024479435</v>
      </c>
      <c r="AR47" s="24">
        <f t="shared" si="35"/>
        <v>61.2226666666667</v>
      </c>
      <c r="AS47" s="1">
        <f t="shared" si="36"/>
        <v>0.18</v>
      </c>
      <c r="AT47" s="2">
        <f>$E$3/12</f>
        <v>66.1666666666667</v>
      </c>
      <c r="AU47" s="1">
        <f t="shared" si="37"/>
        <v>98970.5866557687</v>
      </c>
    </row>
    <row r="48" s="1" customFormat="1" spans="1:47">
      <c r="A48" s="6"/>
      <c r="B48" s="6"/>
      <c r="C48" s="9">
        <v>4</v>
      </c>
      <c r="D48" s="10">
        <v>6.78023333333333</v>
      </c>
      <c r="E48" s="12">
        <f t="shared" si="38"/>
        <v>4.102</v>
      </c>
      <c r="F48" s="9" t="s">
        <v>109</v>
      </c>
      <c r="G48" s="6">
        <v>5</v>
      </c>
      <c r="H48" s="11">
        <f t="shared" si="20"/>
        <v>6.78023333333333</v>
      </c>
      <c r="I48" s="11">
        <f t="shared" si="21"/>
        <v>279.930233333333</v>
      </c>
      <c r="J48" s="11">
        <f t="shared" si="22"/>
        <v>0.0413213608668936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2.21443912560494</v>
      </c>
      <c r="O48" s="11">
        <f t="shared" si="39"/>
        <v>0.728776094330085</v>
      </c>
      <c r="P48" s="11">
        <f t="shared" si="25"/>
        <v>0.0301140199849787</v>
      </c>
      <c r="Q48" s="15">
        <f t="shared" si="26"/>
        <v>0.00542052359729617</v>
      </c>
      <c r="R48" s="11">
        <f t="shared" si="27"/>
        <v>0.1102008</v>
      </c>
      <c r="S48" s="16">
        <f t="shared" si="28"/>
        <v>0.0491876973424528</v>
      </c>
      <c r="T48" s="3">
        <v>0.01</v>
      </c>
      <c r="U48" s="17">
        <f t="shared" si="29"/>
        <v>0.000491876973424528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0.0195918769734245</v>
      </c>
      <c r="AR48" s="24">
        <f t="shared" si="35"/>
        <v>61.2226666666667</v>
      </c>
      <c r="AS48" s="1">
        <f t="shared" si="36"/>
        <v>0.18</v>
      </c>
      <c r="AT48" s="2">
        <f>$E$3/12</f>
        <v>66.1666666666667</v>
      </c>
      <c r="AU48" s="1">
        <f t="shared" si="37"/>
        <v>95713.8644739414</v>
      </c>
    </row>
    <row r="49" s="1" customFormat="1" spans="1:47">
      <c r="A49" s="6"/>
      <c r="B49" s="6"/>
      <c r="C49" s="9">
        <v>5</v>
      </c>
      <c r="D49" s="10">
        <v>12.2702258064516</v>
      </c>
      <c r="E49" s="12">
        <f t="shared" si="38"/>
        <v>6.78023333333333</v>
      </c>
      <c r="F49" s="9" t="s">
        <v>111</v>
      </c>
      <c r="G49" s="6">
        <v>6</v>
      </c>
      <c r="H49" s="11">
        <f t="shared" si="20"/>
        <v>12.2702258064516</v>
      </c>
      <c r="I49" s="11">
        <f t="shared" si="21"/>
        <v>285.420225806452</v>
      </c>
      <c r="J49" s="11">
        <f t="shared" si="22"/>
        <v>0.0806743702184127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1.31088874101177</v>
      </c>
      <c r="P49" s="11">
        <f t="shared" si="25"/>
        <v>0.105755123607533</v>
      </c>
      <c r="Q49" s="15">
        <f t="shared" si="26"/>
        <v>0.0190359222493559</v>
      </c>
      <c r="R49" s="11">
        <f t="shared" si="27"/>
        <v>0.1102008</v>
      </c>
      <c r="S49" s="16">
        <f t="shared" si="28"/>
        <v>0.172738512328004</v>
      </c>
      <c r="T49" s="3">
        <v>0.01</v>
      </c>
      <c r="U49" s="17">
        <f t="shared" si="29"/>
        <v>0.00172738512328004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0.02082738512328</v>
      </c>
      <c r="AR49" s="24">
        <f t="shared" si="35"/>
        <v>61.2226666666667</v>
      </c>
      <c r="AS49" s="1">
        <f t="shared" si="36"/>
        <v>0.18</v>
      </c>
      <c r="AT49" s="2">
        <f>$E$3/12</f>
        <v>66.1666666666667</v>
      </c>
      <c r="AU49" s="1">
        <f t="shared" si="37"/>
        <v>101749.79761971</v>
      </c>
    </row>
    <row r="50" s="1" customFormat="1" spans="1:47">
      <c r="A50" s="6"/>
      <c r="B50" s="6"/>
      <c r="C50" s="9">
        <v>6</v>
      </c>
      <c r="D50" s="10">
        <v>16.4387</v>
      </c>
      <c r="E50" s="12">
        <f t="shared" si="38"/>
        <v>12.2702258064516</v>
      </c>
      <c r="F50" s="9" t="s">
        <v>109</v>
      </c>
      <c r="G50" s="6">
        <v>7</v>
      </c>
      <c r="H50" s="11">
        <f t="shared" si="20"/>
        <v>16.4387</v>
      </c>
      <c r="I50" s="11">
        <f t="shared" si="21"/>
        <v>289.5887</v>
      </c>
      <c r="J50" s="11">
        <f t="shared" si="22"/>
        <v>0.131824546726831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1.81736028407091</v>
      </c>
      <c r="P50" s="11">
        <f t="shared" si="25"/>
        <v>0.239572695686991</v>
      </c>
      <c r="Q50" s="15">
        <f t="shared" si="26"/>
        <v>0.0431230852236585</v>
      </c>
      <c r="R50" s="11">
        <f t="shared" si="27"/>
        <v>0.1102008</v>
      </c>
      <c r="S50" s="16">
        <f t="shared" si="28"/>
        <v>0.391313722075143</v>
      </c>
      <c r="T50" s="3">
        <v>0.01</v>
      </c>
      <c r="U50" s="17">
        <f t="shared" si="29"/>
        <v>0.00391313722075143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0.0319631372207514</v>
      </c>
      <c r="AR50" s="24">
        <f t="shared" si="35"/>
        <v>61.2226666666667</v>
      </c>
      <c r="AS50" s="1">
        <f t="shared" si="36"/>
        <v>0.18</v>
      </c>
      <c r="AT50" s="2">
        <f>$E$3/12</f>
        <v>66.1666666666667</v>
      </c>
      <c r="AU50" s="1">
        <f t="shared" si="37"/>
        <v>156152.235350335</v>
      </c>
    </row>
    <row r="51" s="1" customFormat="1" spans="1:47">
      <c r="A51" s="6"/>
      <c r="B51" s="6"/>
      <c r="C51" s="9">
        <v>7</v>
      </c>
      <c r="D51" s="10">
        <v>17.1828709677419</v>
      </c>
      <c r="E51" s="12">
        <f t="shared" si="38"/>
        <v>16.4387</v>
      </c>
      <c r="F51" s="9" t="s">
        <v>109</v>
      </c>
      <c r="G51" s="6">
        <v>8</v>
      </c>
      <c r="H51" s="11">
        <f t="shared" si="20"/>
        <v>17.1828709677419</v>
      </c>
      <c r="I51" s="11">
        <f t="shared" si="21"/>
        <v>290.332870967742</v>
      </c>
      <c r="J51" s="11">
        <f t="shared" si="22"/>
        <v>0.143689206078772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2.19001425505058</v>
      </c>
      <c r="P51" s="11">
        <f t="shared" si="25"/>
        <v>0.314681409609412</v>
      </c>
      <c r="Q51" s="15">
        <f t="shared" si="26"/>
        <v>0.0566426537296941</v>
      </c>
      <c r="R51" s="11">
        <f t="shared" si="27"/>
        <v>0.1102008</v>
      </c>
      <c r="S51" s="16">
        <f t="shared" si="28"/>
        <v>0.513994941322514</v>
      </c>
      <c r="T51" s="3">
        <v>0.01</v>
      </c>
      <c r="U51" s="17">
        <f t="shared" si="29"/>
        <v>0.00513994941322514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0.0331899494132251</v>
      </c>
      <c r="AR51" s="24">
        <f t="shared" si="35"/>
        <v>61.2226666666667</v>
      </c>
      <c r="AS51" s="1">
        <f t="shared" si="36"/>
        <v>0.18</v>
      </c>
      <c r="AT51" s="2">
        <f>$E$3/12</f>
        <v>66.1666666666667</v>
      </c>
      <c r="AU51" s="1">
        <f t="shared" si="37"/>
        <v>162145.685395202</v>
      </c>
    </row>
    <row r="52" s="1" customFormat="1" spans="1:47">
      <c r="A52" s="6"/>
      <c r="B52" s="6"/>
      <c r="C52" s="9">
        <v>8</v>
      </c>
      <c r="D52" s="10">
        <v>17.4277741935484</v>
      </c>
      <c r="E52" s="12">
        <f t="shared" si="38"/>
        <v>17.1828709677419</v>
      </c>
      <c r="F52" s="9" t="s">
        <v>109</v>
      </c>
      <c r="G52" s="6">
        <v>9</v>
      </c>
      <c r="H52" s="11">
        <f t="shared" si="20"/>
        <v>17.4277741935484</v>
      </c>
      <c r="I52" s="11">
        <f t="shared" si="21"/>
        <v>290.577774193548</v>
      </c>
      <c r="J52" s="11">
        <f t="shared" si="22"/>
        <v>0.147808549269073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2.48755951210784</v>
      </c>
      <c r="P52" s="11">
        <f t="shared" si="25"/>
        <v>0.367682562705141</v>
      </c>
      <c r="Q52" s="15">
        <f t="shared" si="26"/>
        <v>0.0661828612869255</v>
      </c>
      <c r="R52" s="11">
        <f t="shared" si="27"/>
        <v>0.1102008</v>
      </c>
      <c r="S52" s="16">
        <f t="shared" si="28"/>
        <v>0.600566069274683</v>
      </c>
      <c r="T52" s="3">
        <v>0.01</v>
      </c>
      <c r="U52" s="17">
        <f t="shared" si="29"/>
        <v>0.00600566069274683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0.0251056606927468</v>
      </c>
      <c r="AR52" s="24">
        <f t="shared" si="35"/>
        <v>61.2226666666667</v>
      </c>
      <c r="AS52" s="1">
        <f t="shared" si="36"/>
        <v>0.18</v>
      </c>
      <c r="AT52" s="2">
        <f>$E$3/12</f>
        <v>66.1666666666667</v>
      </c>
      <c r="AU52" s="1">
        <f t="shared" si="37"/>
        <v>122650.821477382</v>
      </c>
    </row>
    <row r="53" s="1" customFormat="1" spans="1:47">
      <c r="A53" s="6"/>
      <c r="B53" s="6"/>
      <c r="C53" s="9">
        <v>9</v>
      </c>
      <c r="D53" s="10">
        <v>14.3412333333333</v>
      </c>
      <c r="E53" s="12">
        <f t="shared" si="38"/>
        <v>17.4277741935484</v>
      </c>
      <c r="F53" s="9" t="s">
        <v>109</v>
      </c>
      <c r="G53" s="6">
        <v>10</v>
      </c>
      <c r="H53" s="11">
        <f t="shared" si="20"/>
        <v>14.3412333333333</v>
      </c>
      <c r="I53" s="11">
        <f t="shared" si="21"/>
        <v>287.491233333333</v>
      </c>
      <c r="J53" s="11">
        <f t="shared" si="22"/>
        <v>0.103148310000999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2.73210361606936</v>
      </c>
      <c r="P53" s="11">
        <f t="shared" si="25"/>
        <v>0.281811870745172</v>
      </c>
      <c r="Q53" s="15">
        <f t="shared" si="26"/>
        <v>0.050726136734131</v>
      </c>
      <c r="R53" s="11">
        <f t="shared" si="27"/>
        <v>0.1102008</v>
      </c>
      <c r="S53" s="16">
        <f t="shared" si="28"/>
        <v>0.460306429119671</v>
      </c>
      <c r="T53" s="3">
        <v>0.01</v>
      </c>
      <c r="U53" s="17">
        <f t="shared" si="29"/>
        <v>0.00460306429119671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0.0237030642911967</v>
      </c>
      <c r="AR53" s="24">
        <f t="shared" si="35"/>
        <v>61.2226666666667</v>
      </c>
      <c r="AS53" s="1">
        <f t="shared" si="36"/>
        <v>0.18</v>
      </c>
      <c r="AT53" s="2">
        <f>$E$3/12</f>
        <v>66.1666666666667</v>
      </c>
      <c r="AU53" s="1">
        <f t="shared" si="37"/>
        <v>115798.597871053</v>
      </c>
    </row>
    <row r="54" s="1" customFormat="1" spans="1:47">
      <c r="A54" s="6"/>
      <c r="B54" s="6"/>
      <c r="C54" s="9">
        <v>10</v>
      </c>
      <c r="D54" s="10">
        <v>9.5023870967742</v>
      </c>
      <c r="E54" s="12">
        <f t="shared" si="38"/>
        <v>14.3412333333333</v>
      </c>
      <c r="F54" s="9" t="s">
        <v>109</v>
      </c>
      <c r="G54" s="6">
        <v>11</v>
      </c>
      <c r="H54" s="11">
        <f t="shared" si="20"/>
        <v>9.5023870967742</v>
      </c>
      <c r="I54" s="11">
        <f t="shared" si="21"/>
        <v>282.652387096774</v>
      </c>
      <c r="J54" s="11">
        <f t="shared" si="22"/>
        <v>0.0577639590988616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2.32777715805798</v>
      </c>
      <c r="O54" s="11">
        <f t="shared" si="39"/>
        <v>0.734741253932876</v>
      </c>
      <c r="P54" s="11">
        <f t="shared" si="25"/>
        <v>0.042441563740425</v>
      </c>
      <c r="Q54" s="15">
        <f t="shared" si="26"/>
        <v>0.00763948147327649</v>
      </c>
      <c r="R54" s="11">
        <f t="shared" si="27"/>
        <v>0.1102008</v>
      </c>
      <c r="S54" s="16">
        <f t="shared" si="28"/>
        <v>0.069323285069405</v>
      </c>
      <c r="T54" s="3">
        <v>0.01</v>
      </c>
      <c r="U54" s="17">
        <f t="shared" si="29"/>
        <v>0.00069323285069405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0.0197932328506941</v>
      </c>
      <c r="AR54" s="24">
        <f t="shared" si="35"/>
        <v>61.2226666666667</v>
      </c>
      <c r="AS54" s="1">
        <f t="shared" si="36"/>
        <v>0.18</v>
      </c>
      <c r="AT54" s="2">
        <f>$E$3/12</f>
        <v>66.1666666666667</v>
      </c>
      <c r="AU54" s="1">
        <f t="shared" si="37"/>
        <v>96697.5654829947</v>
      </c>
    </row>
    <row r="55" s="1" customFormat="1" spans="1:48">
      <c r="A55" s="6"/>
      <c r="B55" s="6"/>
      <c r="C55" s="9">
        <v>11</v>
      </c>
      <c r="D55" s="10">
        <v>4.8204</v>
      </c>
      <c r="E55" s="12">
        <f t="shared" si="38"/>
        <v>9.5023870967742</v>
      </c>
      <c r="F55" s="9" t="s">
        <v>111</v>
      </c>
      <c r="G55" s="6">
        <v>12</v>
      </c>
      <c r="H55" s="11">
        <f t="shared" si="20"/>
        <v>4.8204</v>
      </c>
      <c r="I55" s="11">
        <f t="shared" si="21"/>
        <v>277.9704</v>
      </c>
      <c r="J55" s="11">
        <f t="shared" si="22"/>
        <v>0.0323347423605214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1.30452635685912</v>
      </c>
      <c r="P55" s="11">
        <f t="shared" si="25"/>
        <v>0.0421815236515491</v>
      </c>
      <c r="Q55" s="15">
        <f t="shared" si="26"/>
        <v>0.00759267425727884</v>
      </c>
      <c r="R55" s="11">
        <f t="shared" si="27"/>
        <v>0.1102008</v>
      </c>
      <c r="S55" s="16">
        <f t="shared" si="28"/>
        <v>0.0688985402762851</v>
      </c>
      <c r="T55" s="3">
        <v>0.01</v>
      </c>
      <c r="U55" s="17">
        <f t="shared" si="29"/>
        <v>0.000688985402762851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0.0197889854027628</v>
      </c>
      <c r="AR55" s="24">
        <f t="shared" si="35"/>
        <v>61.2226666666667</v>
      </c>
      <c r="AS55" s="1">
        <f t="shared" si="36"/>
        <v>0.18</v>
      </c>
      <c r="AT55" s="2">
        <f>$E$3/12</f>
        <v>66.1666666666667</v>
      </c>
      <c r="AU55" s="1">
        <f t="shared" si="37"/>
        <v>96676.8150640227</v>
      </c>
      <c r="AV55" s="1">
        <f>SUM(AU44:AU55)</f>
        <v>1330238.31851429</v>
      </c>
    </row>
    <row r="56" s="1" customFormat="1" spans="1:46">
      <c r="A56" s="6"/>
      <c r="B56" s="6"/>
      <c r="C56" s="9">
        <v>12</v>
      </c>
      <c r="D56" s="10">
        <v>-1.83787096774194</v>
      </c>
      <c r="E56" s="12">
        <f t="shared" si="38"/>
        <v>4.8204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-3.41427524648387</v>
      </c>
      <c r="E60" s="9"/>
      <c r="F60" s="9"/>
      <c r="G60" s="6">
        <v>1</v>
      </c>
      <c r="H60" s="11">
        <f t="shared" ref="H60:H71" si="40">E61</f>
        <v>-3.41427524648387</v>
      </c>
      <c r="I60" s="11">
        <f t="shared" ref="I60:I71" si="41">H60+273.15</f>
        <v>269.735724753516</v>
      </c>
      <c r="J60" s="11">
        <f t="shared" ref="J60:J71" si="42">EXP(($C$18*(I60-$C$16))/($C$19*I60*$C$16))</f>
        <v>0.0110981575171438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0.0153121279264033</v>
      </c>
      <c r="Q60" s="15">
        <f t="shared" ref="Q60:Q71" si="46">P60*$B$62</f>
        <v>0.00153121279264033</v>
      </c>
      <c r="R60" s="11">
        <f t="shared" ref="R60:R71" si="47">L60*$B$62</f>
        <v>0.13797</v>
      </c>
      <c r="S60" s="16">
        <f t="shared" ref="S60:S71" si="48">Q60/R60</f>
        <v>0.0110981575171438</v>
      </c>
      <c r="T60" s="3">
        <v>0.01</v>
      </c>
      <c r="U60" s="17">
        <f t="shared" ref="U60:U71" si="49">S60*T60</f>
        <v>0.000110981575171438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0.0124109815751714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22.4666666666667</v>
      </c>
      <c r="AU60" s="1">
        <f t="shared" ref="AU60:AU71" si="57">AT60*10000*AS60*0.67*AR60*AQ60</f>
        <v>25775.3303236335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-3.29429032258065</v>
      </c>
      <c r="E61" s="12">
        <f t="shared" ref="E61:E72" si="58">D60</f>
        <v>-3.41427524648387</v>
      </c>
      <c r="F61" s="9" t="s">
        <v>109</v>
      </c>
      <c r="G61" s="6">
        <v>2</v>
      </c>
      <c r="H61" s="11">
        <f t="shared" si="40"/>
        <v>-3.29429032258065</v>
      </c>
      <c r="I61" s="11">
        <f t="shared" si="41"/>
        <v>269.855709677419</v>
      </c>
      <c r="J61" s="11">
        <f t="shared" si="42"/>
        <v>0.0112777189661856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2.7440878720736</v>
      </c>
      <c r="P61" s="11">
        <f t="shared" si="45"/>
        <v>0.0309470518397644</v>
      </c>
      <c r="Q61" s="15">
        <f t="shared" si="46"/>
        <v>0.00309470518397644</v>
      </c>
      <c r="R61" s="11">
        <f t="shared" si="47"/>
        <v>0.13797</v>
      </c>
      <c r="S61" s="16">
        <f t="shared" si="48"/>
        <v>0.0224302760308505</v>
      </c>
      <c r="T61" s="3">
        <v>0.01</v>
      </c>
      <c r="U61" s="17">
        <f t="shared" si="49"/>
        <v>0.000224302760308505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0.0125243027603085</v>
      </c>
      <c r="AR61" s="24">
        <f t="shared" si="55"/>
        <v>137.97</v>
      </c>
      <c r="AS61" s="1">
        <f t="shared" si="56"/>
        <v>0.1</v>
      </c>
      <c r="AT61" s="2">
        <f>$E$5/12</f>
        <v>22.4666666666667</v>
      </c>
      <c r="AU61" s="1">
        <f t="shared" si="57"/>
        <v>26010.67762166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-1.36403448275862</v>
      </c>
      <c r="E62" s="12">
        <f t="shared" si="58"/>
        <v>-3.29429032258065</v>
      </c>
      <c r="F62" s="9" t="s">
        <v>109</v>
      </c>
      <c r="G62" s="6">
        <v>3</v>
      </c>
      <c r="H62" s="11">
        <f t="shared" si="40"/>
        <v>-1.36403448275862</v>
      </c>
      <c r="I62" s="11">
        <f t="shared" si="41"/>
        <v>271.785965517241</v>
      </c>
      <c r="J62" s="11">
        <f t="shared" si="42"/>
        <v>0.014571736578291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4.09284082023383</v>
      </c>
      <c r="P62" s="11">
        <f t="shared" si="45"/>
        <v>0.0596397982893239</v>
      </c>
      <c r="Q62" s="15">
        <f t="shared" si="46"/>
        <v>0.00596397982893239</v>
      </c>
      <c r="R62" s="11">
        <f t="shared" si="47"/>
        <v>0.13797</v>
      </c>
      <c r="S62" s="16">
        <f t="shared" si="48"/>
        <v>0.0432266422333289</v>
      </c>
      <c r="T62" s="3">
        <v>0.01</v>
      </c>
      <c r="U62" s="17">
        <f t="shared" si="49"/>
        <v>0.000432266422333289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0.0127322664223333</v>
      </c>
      <c r="AR62" s="24">
        <f t="shared" si="55"/>
        <v>137.97</v>
      </c>
      <c r="AS62" s="1">
        <f t="shared" si="56"/>
        <v>0.1</v>
      </c>
      <c r="AT62" s="2">
        <f>$E$5/12</f>
        <v>22.4666666666667</v>
      </c>
      <c r="AU62" s="1">
        <f t="shared" si="57"/>
        <v>26442.5799697164</v>
      </c>
    </row>
    <row r="63" s="1" customFormat="1" spans="1:47">
      <c r="A63" s="6"/>
      <c r="B63" s="6"/>
      <c r="C63" s="9">
        <v>3</v>
      </c>
      <c r="D63" s="10">
        <v>4.102</v>
      </c>
      <c r="E63" s="12">
        <f t="shared" si="58"/>
        <v>-1.36403448275862</v>
      </c>
      <c r="F63" s="9" t="s">
        <v>109</v>
      </c>
      <c r="G63" s="6">
        <v>4</v>
      </c>
      <c r="H63" s="11">
        <f t="shared" si="40"/>
        <v>4.102</v>
      </c>
      <c r="I63" s="11">
        <f t="shared" si="41"/>
        <v>277.252</v>
      </c>
      <c r="J63" s="11">
        <f t="shared" si="42"/>
        <v>0.0295291900026913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5.41290102194451</v>
      </c>
      <c r="P63" s="11">
        <f t="shared" si="45"/>
        <v>0.159838582742761</v>
      </c>
      <c r="Q63" s="15">
        <f t="shared" si="46"/>
        <v>0.0159838582742761</v>
      </c>
      <c r="R63" s="11">
        <f t="shared" si="47"/>
        <v>0.13797</v>
      </c>
      <c r="S63" s="16">
        <f t="shared" si="48"/>
        <v>0.115850244794347</v>
      </c>
      <c r="T63" s="3">
        <v>0.01</v>
      </c>
      <c r="U63" s="17">
        <f t="shared" si="49"/>
        <v>0.00115850244794347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0.0134585024479435</v>
      </c>
      <c r="AR63" s="24">
        <f t="shared" si="55"/>
        <v>137.97</v>
      </c>
      <c r="AS63" s="1">
        <f t="shared" si="56"/>
        <v>0.1</v>
      </c>
      <c r="AT63" s="2">
        <f>$E$5/12</f>
        <v>22.4666666666667</v>
      </c>
      <c r="AU63" s="1">
        <f t="shared" si="57"/>
        <v>27950.8388724992</v>
      </c>
    </row>
    <row r="64" s="1" customFormat="1" spans="1:47">
      <c r="A64" s="6"/>
      <c r="B64" s="6"/>
      <c r="C64" s="9">
        <v>4</v>
      </c>
      <c r="D64" s="10">
        <v>6.78023333333333</v>
      </c>
      <c r="E64" s="12">
        <f t="shared" si="58"/>
        <v>4.102</v>
      </c>
      <c r="F64" s="9" t="s">
        <v>109</v>
      </c>
      <c r="G64" s="6">
        <v>5</v>
      </c>
      <c r="H64" s="11">
        <f t="shared" si="40"/>
        <v>6.78023333333333</v>
      </c>
      <c r="I64" s="11">
        <f t="shared" si="41"/>
        <v>279.930233333333</v>
      </c>
      <c r="J64" s="11">
        <f t="shared" si="42"/>
        <v>0.0413213608668936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4.99040931724166</v>
      </c>
      <c r="O64" s="11">
        <f t="shared" si="59"/>
        <v>1.64235312196009</v>
      </c>
      <c r="P64" s="11">
        <f t="shared" si="45"/>
        <v>0.0678642660233821</v>
      </c>
      <c r="Q64" s="15">
        <f t="shared" si="46"/>
        <v>0.00678642660233821</v>
      </c>
      <c r="R64" s="11">
        <f t="shared" si="47"/>
        <v>0.13797</v>
      </c>
      <c r="S64" s="16">
        <f t="shared" si="48"/>
        <v>0.0491876973424527</v>
      </c>
      <c r="T64" s="3">
        <v>0.01</v>
      </c>
      <c r="U64" s="17">
        <f t="shared" si="49"/>
        <v>0.000491876973424527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0.0127918769734245</v>
      </c>
      <c r="AR64" s="24">
        <f t="shared" si="55"/>
        <v>137.97</v>
      </c>
      <c r="AS64" s="1">
        <f t="shared" si="56"/>
        <v>0.1</v>
      </c>
      <c r="AT64" s="2">
        <f>$E$5/12</f>
        <v>22.4666666666667</v>
      </c>
      <c r="AU64" s="1">
        <f t="shared" si="57"/>
        <v>26566.380141028</v>
      </c>
    </row>
    <row r="65" s="1" customFormat="1" spans="1:47">
      <c r="A65" s="6"/>
      <c r="B65" s="6"/>
      <c r="C65" s="9">
        <v>5</v>
      </c>
      <c r="D65" s="10">
        <v>12.2702258064516</v>
      </c>
      <c r="E65" s="12">
        <f t="shared" si="58"/>
        <v>6.78023333333333</v>
      </c>
      <c r="F65" s="9" t="s">
        <v>111</v>
      </c>
      <c r="G65" s="6">
        <v>6</v>
      </c>
      <c r="H65" s="11">
        <f t="shared" si="40"/>
        <v>12.2702258064516</v>
      </c>
      <c r="I65" s="11">
        <f t="shared" si="41"/>
        <v>285.420225806452</v>
      </c>
      <c r="J65" s="11">
        <f t="shared" si="42"/>
        <v>0.0806743702184127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2.9541888559367</v>
      </c>
      <c r="P65" s="11">
        <f t="shared" si="45"/>
        <v>0.238327325458947</v>
      </c>
      <c r="Q65" s="15">
        <f t="shared" si="46"/>
        <v>0.0238327325458947</v>
      </c>
      <c r="R65" s="11">
        <f t="shared" si="47"/>
        <v>0.13797</v>
      </c>
      <c r="S65" s="16">
        <f t="shared" si="48"/>
        <v>0.172738512328004</v>
      </c>
      <c r="T65" s="3">
        <v>0.01</v>
      </c>
      <c r="U65" s="17">
        <f t="shared" si="49"/>
        <v>0.00172738512328004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0.01402738512328</v>
      </c>
      <c r="AR65" s="24">
        <f t="shared" si="55"/>
        <v>137.97</v>
      </c>
      <c r="AS65" s="1">
        <f t="shared" si="56"/>
        <v>0.1</v>
      </c>
      <c r="AT65" s="2">
        <f>$E$5/12</f>
        <v>22.4666666666667</v>
      </c>
      <c r="AU65" s="1">
        <f t="shared" si="57"/>
        <v>29132.3037536917</v>
      </c>
    </row>
    <row r="66" s="1" customFormat="1" spans="1:47">
      <c r="A66" s="6"/>
      <c r="B66" s="6"/>
      <c r="C66" s="9">
        <v>6</v>
      </c>
      <c r="D66" s="10">
        <v>16.4387</v>
      </c>
      <c r="E66" s="12">
        <f t="shared" si="58"/>
        <v>12.2702258064516</v>
      </c>
      <c r="F66" s="9" t="s">
        <v>109</v>
      </c>
      <c r="G66" s="6">
        <v>7</v>
      </c>
      <c r="H66" s="11">
        <f t="shared" si="40"/>
        <v>16.4387</v>
      </c>
      <c r="I66" s="11">
        <f t="shared" si="41"/>
        <v>289.5887</v>
      </c>
      <c r="J66" s="11">
        <f t="shared" si="42"/>
        <v>0.131824546726831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4.09556153047776</v>
      </c>
      <c r="P66" s="11">
        <f t="shared" si="45"/>
        <v>0.539895542347075</v>
      </c>
      <c r="Q66" s="15">
        <f t="shared" si="46"/>
        <v>0.0539895542347075</v>
      </c>
      <c r="R66" s="11">
        <f t="shared" si="47"/>
        <v>0.13797</v>
      </c>
      <c r="S66" s="16">
        <f t="shared" si="48"/>
        <v>0.391313722075143</v>
      </c>
      <c r="T66" s="3">
        <v>0.01</v>
      </c>
      <c r="U66" s="17">
        <f t="shared" si="49"/>
        <v>0.00391313722075143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0.0219631372207514</v>
      </c>
      <c r="AR66" s="24">
        <f t="shared" si="55"/>
        <v>137.97</v>
      </c>
      <c r="AS66" s="1">
        <f t="shared" si="56"/>
        <v>0.1</v>
      </c>
      <c r="AT66" s="2">
        <f>$E$5/12</f>
        <v>22.4666666666667</v>
      </c>
      <c r="AU66" s="1">
        <f t="shared" si="57"/>
        <v>45613.4040147698</v>
      </c>
    </row>
    <row r="67" s="1" customFormat="1" spans="1:47">
      <c r="A67" s="6"/>
      <c r="B67" s="6"/>
      <c r="C67" s="9">
        <v>7</v>
      </c>
      <c r="D67" s="10">
        <v>17.1828709677419</v>
      </c>
      <c r="E67" s="12">
        <f t="shared" si="58"/>
        <v>16.4387</v>
      </c>
      <c r="F67" s="9" t="s">
        <v>109</v>
      </c>
      <c r="G67" s="6">
        <v>8</v>
      </c>
      <c r="H67" s="11">
        <f t="shared" si="40"/>
        <v>17.1828709677419</v>
      </c>
      <c r="I67" s="11">
        <f t="shared" si="41"/>
        <v>290.332870967742</v>
      </c>
      <c r="J67" s="11">
        <f t="shared" si="42"/>
        <v>0.143689206078772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4.93536598813068</v>
      </c>
      <c r="P67" s="11">
        <f t="shared" si="45"/>
        <v>0.709158820542672</v>
      </c>
      <c r="Q67" s="15">
        <f t="shared" si="46"/>
        <v>0.0709158820542672</v>
      </c>
      <c r="R67" s="11">
        <f t="shared" si="47"/>
        <v>0.13797</v>
      </c>
      <c r="S67" s="16">
        <f t="shared" si="48"/>
        <v>0.513994941322514</v>
      </c>
      <c r="T67" s="3">
        <v>0.01</v>
      </c>
      <c r="U67" s="17">
        <f t="shared" si="49"/>
        <v>0.00513994941322514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0.0231899494132251</v>
      </c>
      <c r="AR67" s="24">
        <f t="shared" si="55"/>
        <v>137.97</v>
      </c>
      <c r="AS67" s="1">
        <f t="shared" si="56"/>
        <v>0.1</v>
      </c>
      <c r="AT67" s="2">
        <f>$E$5/12</f>
        <v>22.4666666666667</v>
      </c>
      <c r="AU67" s="1">
        <f t="shared" si="57"/>
        <v>48161.2677203553</v>
      </c>
    </row>
    <row r="68" s="1" customFormat="1" spans="1:47">
      <c r="A68" s="6"/>
      <c r="B68" s="6"/>
      <c r="C68" s="9">
        <v>8</v>
      </c>
      <c r="D68" s="10">
        <v>17.4277741935484</v>
      </c>
      <c r="E68" s="12">
        <f t="shared" si="58"/>
        <v>17.1828709677419</v>
      </c>
      <c r="F68" s="9" t="s">
        <v>109</v>
      </c>
      <c r="G68" s="6">
        <v>9</v>
      </c>
      <c r="H68" s="11">
        <f t="shared" si="40"/>
        <v>17.4277741935484</v>
      </c>
      <c r="I68" s="11">
        <f t="shared" si="41"/>
        <v>290.577774193548</v>
      </c>
      <c r="J68" s="11">
        <f t="shared" si="42"/>
        <v>0.147808549269073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5.60590716758801</v>
      </c>
      <c r="P68" s="11">
        <f t="shared" si="45"/>
        <v>0.828601005778279</v>
      </c>
      <c r="Q68" s="15">
        <f t="shared" si="46"/>
        <v>0.0828601005778279</v>
      </c>
      <c r="R68" s="11">
        <f t="shared" si="47"/>
        <v>0.13797</v>
      </c>
      <c r="S68" s="16">
        <f t="shared" si="48"/>
        <v>0.600566069274682</v>
      </c>
      <c r="T68" s="3">
        <v>0.01</v>
      </c>
      <c r="U68" s="17">
        <f t="shared" si="49"/>
        <v>0.00600566069274682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0.0183056606927468</v>
      </c>
      <c r="AR68" s="24">
        <f t="shared" si="55"/>
        <v>137.97</v>
      </c>
      <c r="AS68" s="1">
        <f t="shared" si="56"/>
        <v>0.1</v>
      </c>
      <c r="AT68" s="2">
        <f>$E$5/12</f>
        <v>22.4666666666667</v>
      </c>
      <c r="AU68" s="1">
        <f t="shared" si="57"/>
        <v>38017.4967056452</v>
      </c>
    </row>
    <row r="69" s="1" customFormat="1" spans="1:47">
      <c r="A69" s="6"/>
      <c r="B69" s="6"/>
      <c r="C69" s="9">
        <v>9</v>
      </c>
      <c r="D69" s="10">
        <v>14.3412333333333</v>
      </c>
      <c r="E69" s="12">
        <f t="shared" si="58"/>
        <v>17.4277741935484</v>
      </c>
      <c r="F69" s="9" t="s">
        <v>109</v>
      </c>
      <c r="G69" s="6">
        <v>10</v>
      </c>
      <c r="H69" s="11">
        <f t="shared" si="40"/>
        <v>14.3412333333333</v>
      </c>
      <c r="I69" s="11">
        <f t="shared" si="41"/>
        <v>287.491233333333</v>
      </c>
      <c r="J69" s="11">
        <f t="shared" si="42"/>
        <v>0.103148310000999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6.15700616180973</v>
      </c>
      <c r="P69" s="11">
        <f t="shared" si="45"/>
        <v>0.635084780256409</v>
      </c>
      <c r="Q69" s="15">
        <f t="shared" si="46"/>
        <v>0.0635084780256409</v>
      </c>
      <c r="R69" s="11">
        <f t="shared" si="47"/>
        <v>0.13797</v>
      </c>
      <c r="S69" s="16">
        <f t="shared" si="48"/>
        <v>0.46030642911967</v>
      </c>
      <c r="T69" s="3">
        <v>0.01</v>
      </c>
      <c r="U69" s="17">
        <f t="shared" si="49"/>
        <v>0.0046030642911967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0.0169030642911967</v>
      </c>
      <c r="AR69" s="24">
        <f t="shared" si="55"/>
        <v>137.97</v>
      </c>
      <c r="AS69" s="1">
        <f t="shared" si="56"/>
        <v>0.1</v>
      </c>
      <c r="AT69" s="2">
        <f>$E$5/12</f>
        <v>22.4666666666667</v>
      </c>
      <c r="AU69" s="1">
        <f t="shared" si="57"/>
        <v>35104.561468273</v>
      </c>
    </row>
    <row r="70" s="1" customFormat="1" spans="1:47">
      <c r="A70" s="6"/>
      <c r="B70" s="6"/>
      <c r="C70" s="9">
        <v>10</v>
      </c>
      <c r="D70" s="10">
        <v>9.5023870967742</v>
      </c>
      <c r="E70" s="12">
        <f t="shared" si="58"/>
        <v>14.3412333333333</v>
      </c>
      <c r="F70" s="9" t="s">
        <v>109</v>
      </c>
      <c r="G70" s="6">
        <v>11</v>
      </c>
      <c r="H70" s="11">
        <f t="shared" si="40"/>
        <v>9.5023870967742</v>
      </c>
      <c r="I70" s="11">
        <f t="shared" si="41"/>
        <v>282.652387096774</v>
      </c>
      <c r="J70" s="11">
        <f t="shared" si="42"/>
        <v>0.0577639590988616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5.24582531247565</v>
      </c>
      <c r="O70" s="11">
        <f t="shared" si="59"/>
        <v>1.65579606907766</v>
      </c>
      <c r="P70" s="11">
        <f t="shared" si="45"/>
        <v>0.0956453364102581</v>
      </c>
      <c r="Q70" s="15">
        <f t="shared" si="46"/>
        <v>0.00956453364102581</v>
      </c>
      <c r="R70" s="11">
        <f t="shared" si="47"/>
        <v>0.13797</v>
      </c>
      <c r="S70" s="16">
        <f t="shared" si="48"/>
        <v>0.069323285069405</v>
      </c>
      <c r="T70" s="3">
        <v>0.01</v>
      </c>
      <c r="U70" s="17">
        <f t="shared" si="49"/>
        <v>0.00069323285069405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0.0129932328506941</v>
      </c>
      <c r="AR70" s="24">
        <f t="shared" si="55"/>
        <v>137.97</v>
      </c>
      <c r="AS70" s="1">
        <f t="shared" si="56"/>
        <v>0.1</v>
      </c>
      <c r="AT70" s="2">
        <f>$E$5/12</f>
        <v>22.4666666666667</v>
      </c>
      <c r="AU70" s="1">
        <f t="shared" si="57"/>
        <v>26984.5593332048</v>
      </c>
    </row>
    <row r="71" s="1" customFormat="1" spans="1:48">
      <c r="A71" s="6"/>
      <c r="B71" s="6"/>
      <c r="C71" s="9">
        <v>11</v>
      </c>
      <c r="D71" s="10">
        <v>4.8204</v>
      </c>
      <c r="E71" s="12">
        <f t="shared" si="58"/>
        <v>9.5023870967742</v>
      </c>
      <c r="F71" s="9" t="s">
        <v>111</v>
      </c>
      <c r="G71" s="6">
        <v>12</v>
      </c>
      <c r="H71" s="11">
        <f t="shared" si="40"/>
        <v>4.8204</v>
      </c>
      <c r="I71" s="11">
        <f t="shared" si="41"/>
        <v>277.9704</v>
      </c>
      <c r="J71" s="11">
        <f t="shared" si="42"/>
        <v>0.0323347423605214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2.93985073266741</v>
      </c>
      <c r="P71" s="11">
        <f t="shared" si="45"/>
        <v>0.0950593160191905</v>
      </c>
      <c r="Q71" s="15">
        <f t="shared" si="46"/>
        <v>0.00950593160191905</v>
      </c>
      <c r="R71" s="11">
        <f t="shared" si="47"/>
        <v>0.13797</v>
      </c>
      <c r="S71" s="16">
        <f t="shared" si="48"/>
        <v>0.0688985402762851</v>
      </c>
      <c r="T71" s="3">
        <v>0.01</v>
      </c>
      <c r="U71" s="17">
        <f t="shared" si="49"/>
        <v>0.000688985402762851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0.0129889854027629</v>
      </c>
      <c r="AR71" s="24">
        <f t="shared" si="55"/>
        <v>137.97</v>
      </c>
      <c r="AS71" s="1">
        <f t="shared" si="56"/>
        <v>0.1</v>
      </c>
      <c r="AT71" s="2">
        <f>$E$5/12</f>
        <v>22.4666666666667</v>
      </c>
      <c r="AU71" s="1">
        <f t="shared" si="57"/>
        <v>26975.7381635982</v>
      </c>
      <c r="AV71" s="1">
        <f>SUM(AU60:AU71)</f>
        <v>382735.138088075</v>
      </c>
    </row>
    <row r="72" s="1" customFormat="1" spans="1:46">
      <c r="A72" s="6"/>
      <c r="B72" s="6"/>
      <c r="C72" s="9">
        <v>12</v>
      </c>
      <c r="D72" s="10">
        <v>-1.83787096774194</v>
      </c>
      <c r="E72" s="12">
        <f t="shared" si="58"/>
        <v>4.8204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-3.41427524648387</v>
      </c>
      <c r="E76" s="9"/>
      <c r="F76" s="9"/>
      <c r="G76" s="6">
        <v>1</v>
      </c>
      <c r="H76" s="11">
        <f t="shared" ref="H76:H87" si="60">E77</f>
        <v>-3.41427524648387</v>
      </c>
      <c r="I76" s="11">
        <f t="shared" ref="I76:I87" si="61">H76+273.15</f>
        <v>269.735724753516</v>
      </c>
      <c r="J76" s="11">
        <f t="shared" ref="J76:J87" si="62">EXP(($C$18*(I76-$C$16))/($C$19*I76*$C$16))</f>
        <v>0.0110981575171438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0.00086856492845317</v>
      </c>
      <c r="Q76" s="15">
        <f t="shared" ref="Q76:Q87" si="66">P76*$B$78</f>
        <v>0.000112913440698912</v>
      </c>
      <c r="R76" s="11">
        <f t="shared" ref="R76:R87" si="67">L76*$B$78</f>
        <v>0.0101740708333333</v>
      </c>
      <c r="S76" s="16">
        <f t="shared" ref="S76:S87" si="68">Q76/R76</f>
        <v>0.0110981575171439</v>
      </c>
      <c r="T76" s="3">
        <v>0.01</v>
      </c>
      <c r="U76" s="17">
        <f t="shared" ref="U76:U87" si="69">S76*T76</f>
        <v>0.000110981575171439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0.0117109815751714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24.6166666666667</v>
      </c>
      <c r="AU76" s="1">
        <f t="shared" ref="AU76:AU87" si="77">AT76*10000*AS76*0.67*AR76*AQ76</f>
        <v>1965.13369478215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-3.29429032258065</v>
      </c>
      <c r="E77" s="12">
        <f t="shared" ref="E77:E88" si="78">D76</f>
        <v>-3.41427524648387</v>
      </c>
      <c r="F77" s="9" t="s">
        <v>109</v>
      </c>
      <c r="G77" s="6">
        <v>2</v>
      </c>
      <c r="H77" s="11">
        <f t="shared" si="60"/>
        <v>-3.29429032258065</v>
      </c>
      <c r="I77" s="11">
        <f t="shared" si="61"/>
        <v>269.855709677419</v>
      </c>
      <c r="J77" s="11">
        <f t="shared" si="62"/>
        <v>0.0112777189661856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0.155655601738213</v>
      </c>
      <c r="P77" s="11">
        <f t="shared" si="65"/>
        <v>0.00175544013191609</v>
      </c>
      <c r="Q77" s="15">
        <f t="shared" si="66"/>
        <v>0.000228207217149092</v>
      </c>
      <c r="R77" s="11">
        <f t="shared" si="67"/>
        <v>0.0101740708333333</v>
      </c>
      <c r="S77" s="16">
        <f t="shared" si="68"/>
        <v>0.0224302760308505</v>
      </c>
      <c r="T77" s="3">
        <v>0.01</v>
      </c>
      <c r="U77" s="17">
        <f t="shared" si="69"/>
        <v>0.000224302760308505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0.0118243027603085</v>
      </c>
      <c r="AR77" s="24">
        <f t="shared" si="74"/>
        <v>7.82620833333333</v>
      </c>
      <c r="AS77" s="1">
        <f t="shared" si="75"/>
        <v>0.13</v>
      </c>
      <c r="AT77" s="2">
        <f t="shared" si="76"/>
        <v>24.6166666666667</v>
      </c>
      <c r="AU77" s="1">
        <f t="shared" si="77"/>
        <v>1984.14928948837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-1.36403448275862</v>
      </c>
      <c r="E78" s="12">
        <f t="shared" si="78"/>
        <v>-3.29429032258065</v>
      </c>
      <c r="F78" s="9" t="s">
        <v>109</v>
      </c>
      <c r="G78" s="6">
        <v>3</v>
      </c>
      <c r="H78" s="11">
        <f t="shared" si="60"/>
        <v>-1.36403448275862</v>
      </c>
      <c r="I78" s="11">
        <f t="shared" si="61"/>
        <v>271.785965517241</v>
      </c>
      <c r="J78" s="11">
        <f t="shared" si="62"/>
        <v>0.014571736578291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0.232162244939631</v>
      </c>
      <c r="P78" s="11">
        <f t="shared" si="65"/>
        <v>0.00338300707668497</v>
      </c>
      <c r="Q78" s="15">
        <f t="shared" si="66"/>
        <v>0.000439790919969047</v>
      </c>
      <c r="R78" s="11">
        <f t="shared" si="67"/>
        <v>0.0101740708333333</v>
      </c>
      <c r="S78" s="16">
        <f t="shared" si="68"/>
        <v>0.0432266422333291</v>
      </c>
      <c r="T78" s="3">
        <v>0.01</v>
      </c>
      <c r="U78" s="17">
        <f t="shared" si="69"/>
        <v>0.000432266422333291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0.0120322664223333</v>
      </c>
      <c r="AR78" s="24">
        <f t="shared" si="74"/>
        <v>7.82620833333333</v>
      </c>
      <c r="AS78" s="1">
        <f t="shared" si="75"/>
        <v>0.13</v>
      </c>
      <c r="AT78" s="2">
        <f t="shared" si="76"/>
        <v>24.6166666666667</v>
      </c>
      <c r="AU78" s="1">
        <f t="shared" si="77"/>
        <v>2019.04614223397</v>
      </c>
    </row>
    <row r="79" s="1" customFormat="1" spans="1:47">
      <c r="A79" s="6"/>
      <c r="B79" s="6"/>
      <c r="C79" s="9">
        <v>3</v>
      </c>
      <c r="D79" s="10">
        <v>4.102</v>
      </c>
      <c r="E79" s="12">
        <f t="shared" si="78"/>
        <v>-1.36403448275862</v>
      </c>
      <c r="F79" s="9" t="s">
        <v>109</v>
      </c>
      <c r="G79" s="6">
        <v>4</v>
      </c>
      <c r="H79" s="11">
        <f t="shared" si="60"/>
        <v>4.102</v>
      </c>
      <c r="I79" s="11">
        <f t="shared" si="61"/>
        <v>277.252</v>
      </c>
      <c r="J79" s="11">
        <f t="shared" si="62"/>
        <v>0.0295291900026913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0.307041321196279</v>
      </c>
      <c r="P79" s="11">
        <f t="shared" si="65"/>
        <v>0.00906668151228228</v>
      </c>
      <c r="Q79" s="15">
        <f t="shared" si="66"/>
        <v>0.0011786685965967</v>
      </c>
      <c r="R79" s="11">
        <f t="shared" si="67"/>
        <v>0.0101740708333333</v>
      </c>
      <c r="S79" s="16">
        <f t="shared" si="68"/>
        <v>0.115850244794348</v>
      </c>
      <c r="T79" s="3">
        <v>0.01</v>
      </c>
      <c r="U79" s="17">
        <f t="shared" si="69"/>
        <v>0.00115850244794348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0.0127585024479435</v>
      </c>
      <c r="AR79" s="24">
        <f t="shared" si="74"/>
        <v>7.82620833333333</v>
      </c>
      <c r="AS79" s="1">
        <f t="shared" si="75"/>
        <v>0.13</v>
      </c>
      <c r="AT79" s="2">
        <f t="shared" si="76"/>
        <v>24.6166666666667</v>
      </c>
      <c r="AU79" s="1">
        <f t="shared" si="77"/>
        <v>2140.91046890297</v>
      </c>
    </row>
    <row r="80" s="1" customFormat="1" spans="1:47">
      <c r="A80" s="6"/>
      <c r="B80" s="6"/>
      <c r="C80" s="9">
        <v>4</v>
      </c>
      <c r="D80" s="10">
        <v>6.78023333333333</v>
      </c>
      <c r="E80" s="12">
        <f t="shared" si="78"/>
        <v>4.102</v>
      </c>
      <c r="F80" s="9" t="s">
        <v>109</v>
      </c>
      <c r="G80" s="6">
        <v>5</v>
      </c>
      <c r="H80" s="11">
        <f t="shared" si="60"/>
        <v>6.78023333333333</v>
      </c>
      <c r="I80" s="11">
        <f t="shared" si="61"/>
        <v>279.930233333333</v>
      </c>
      <c r="J80" s="11">
        <f t="shared" si="62"/>
        <v>0.0413213608668936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0.283075907699797</v>
      </c>
      <c r="O80" s="11">
        <f t="shared" si="79"/>
        <v>0.0931608153175331</v>
      </c>
      <c r="P80" s="11">
        <f t="shared" si="65"/>
        <v>0.00384953166838982</v>
      </c>
      <c r="Q80" s="15">
        <f t="shared" si="66"/>
        <v>0.000500439116890676</v>
      </c>
      <c r="R80" s="11">
        <f t="shared" si="67"/>
        <v>0.0101740708333333</v>
      </c>
      <c r="S80" s="16">
        <f t="shared" si="68"/>
        <v>0.0491876973424529</v>
      </c>
      <c r="T80" s="3">
        <v>0.01</v>
      </c>
      <c r="U80" s="17">
        <f t="shared" si="69"/>
        <v>0.000491876973424529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0.0120918769734245</v>
      </c>
      <c r="AR80" s="24">
        <f t="shared" si="74"/>
        <v>7.82620833333333</v>
      </c>
      <c r="AS80" s="1">
        <f t="shared" si="75"/>
        <v>0.13</v>
      </c>
      <c r="AT80" s="2">
        <f t="shared" si="76"/>
        <v>24.6166666666667</v>
      </c>
      <c r="AU80" s="1">
        <f t="shared" si="77"/>
        <v>2029.04895043258</v>
      </c>
    </row>
    <row r="81" s="1" customFormat="1" spans="1:47">
      <c r="A81" s="6"/>
      <c r="B81" s="6"/>
      <c r="C81" s="9">
        <v>5</v>
      </c>
      <c r="D81" s="10">
        <v>12.2702258064516</v>
      </c>
      <c r="E81" s="12">
        <f t="shared" si="78"/>
        <v>6.78023333333333</v>
      </c>
      <c r="F81" s="9" t="s">
        <v>111</v>
      </c>
      <c r="G81" s="6">
        <v>6</v>
      </c>
      <c r="H81" s="11">
        <f t="shared" si="60"/>
        <v>12.2702258064516</v>
      </c>
      <c r="I81" s="11">
        <f t="shared" si="61"/>
        <v>285.420225806452</v>
      </c>
      <c r="J81" s="11">
        <f t="shared" si="62"/>
        <v>0.0806743702184127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0.167573366982477</v>
      </c>
      <c r="P81" s="11">
        <f t="shared" si="65"/>
        <v>0.0135188758466903</v>
      </c>
      <c r="Q81" s="15">
        <f t="shared" si="66"/>
        <v>0.00175745386006973</v>
      </c>
      <c r="R81" s="11">
        <f t="shared" si="67"/>
        <v>0.0101740708333333</v>
      </c>
      <c r="S81" s="16">
        <f t="shared" si="68"/>
        <v>0.172738512328004</v>
      </c>
      <c r="T81" s="3">
        <v>0.01</v>
      </c>
      <c r="U81" s="17">
        <f t="shared" si="69"/>
        <v>0.00172738512328004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0.01332738512328</v>
      </c>
      <c r="AR81" s="24">
        <f t="shared" si="74"/>
        <v>7.82620833333333</v>
      </c>
      <c r="AS81" s="1">
        <f t="shared" si="75"/>
        <v>0.13</v>
      </c>
      <c r="AT81" s="2">
        <f t="shared" si="76"/>
        <v>24.6166666666667</v>
      </c>
      <c r="AU81" s="1">
        <f t="shared" si="77"/>
        <v>2236.37048704968</v>
      </c>
    </row>
    <row r="82" s="1" customFormat="1" spans="1:47">
      <c r="A82" s="6"/>
      <c r="B82" s="6"/>
      <c r="C82" s="9">
        <v>6</v>
      </c>
      <c r="D82" s="10">
        <v>16.4387</v>
      </c>
      <c r="E82" s="12">
        <f t="shared" si="78"/>
        <v>12.2702258064516</v>
      </c>
      <c r="F82" s="9" t="s">
        <v>109</v>
      </c>
      <c r="G82" s="6">
        <v>7</v>
      </c>
      <c r="H82" s="11">
        <f t="shared" si="60"/>
        <v>16.4387</v>
      </c>
      <c r="I82" s="11">
        <f t="shared" si="61"/>
        <v>289.5887</v>
      </c>
      <c r="J82" s="11">
        <f t="shared" si="62"/>
        <v>0.131824546726831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0.23231657446912</v>
      </c>
      <c r="P82" s="11">
        <f t="shared" si="65"/>
        <v>0.0306250271265217</v>
      </c>
      <c r="Q82" s="15">
        <f t="shared" si="66"/>
        <v>0.00398125352644782</v>
      </c>
      <c r="R82" s="11">
        <f t="shared" si="67"/>
        <v>0.0101740708333333</v>
      </c>
      <c r="S82" s="16">
        <f t="shared" si="68"/>
        <v>0.391313722075144</v>
      </c>
      <c r="T82" s="3">
        <v>0.01</v>
      </c>
      <c r="U82" s="17">
        <f t="shared" si="69"/>
        <v>0.00391313722075144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0.0230131372207514</v>
      </c>
      <c r="AR82" s="24">
        <f t="shared" si="74"/>
        <v>7.82620833333333</v>
      </c>
      <c r="AS82" s="1">
        <f t="shared" si="75"/>
        <v>0.13</v>
      </c>
      <c r="AT82" s="2">
        <f t="shared" si="76"/>
        <v>24.6166666666667</v>
      </c>
      <c r="AU82" s="1">
        <f t="shared" si="77"/>
        <v>3861.66531685299</v>
      </c>
    </row>
    <row r="83" s="1" customFormat="1" spans="1:47">
      <c r="A83" s="6"/>
      <c r="B83" s="6"/>
      <c r="C83" s="9">
        <v>7</v>
      </c>
      <c r="D83" s="10">
        <v>17.1828709677419</v>
      </c>
      <c r="E83" s="12">
        <f t="shared" si="78"/>
        <v>16.4387</v>
      </c>
      <c r="F83" s="9" t="s">
        <v>109</v>
      </c>
      <c r="G83" s="6">
        <v>8</v>
      </c>
      <c r="H83" s="11">
        <f t="shared" si="60"/>
        <v>17.1828709677419</v>
      </c>
      <c r="I83" s="11">
        <f t="shared" si="61"/>
        <v>290.332870967742</v>
      </c>
      <c r="J83" s="11">
        <f t="shared" si="62"/>
        <v>0.143689206078772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0.279953630675931</v>
      </c>
      <c r="P83" s="11">
        <f t="shared" si="65"/>
        <v>0.0402263149306943</v>
      </c>
      <c r="Q83" s="15">
        <f t="shared" si="66"/>
        <v>0.00522942094099027</v>
      </c>
      <c r="R83" s="11">
        <f t="shared" si="67"/>
        <v>0.0101740708333333</v>
      </c>
      <c r="S83" s="16">
        <f t="shared" si="68"/>
        <v>0.513994941322515</v>
      </c>
      <c r="T83" s="3">
        <v>0.01</v>
      </c>
      <c r="U83" s="17">
        <f t="shared" si="69"/>
        <v>0.00513994941322515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0.0242399494132252</v>
      </c>
      <c r="AR83" s="24">
        <f t="shared" si="74"/>
        <v>7.82620833333333</v>
      </c>
      <c r="AS83" s="1">
        <f t="shared" si="75"/>
        <v>0.13</v>
      </c>
      <c r="AT83" s="2">
        <f t="shared" si="76"/>
        <v>24.6166666666667</v>
      </c>
      <c r="AU83" s="1">
        <f t="shared" si="77"/>
        <v>4067.5276488125</v>
      </c>
    </row>
    <row r="84" s="1" customFormat="1" spans="1:47">
      <c r="A84" s="6"/>
      <c r="B84" s="6"/>
      <c r="C84" s="9">
        <v>8</v>
      </c>
      <c r="D84" s="10">
        <v>17.4277741935484</v>
      </c>
      <c r="E84" s="12">
        <f t="shared" si="78"/>
        <v>17.1828709677419</v>
      </c>
      <c r="F84" s="9" t="s">
        <v>109</v>
      </c>
      <c r="G84" s="6">
        <v>9</v>
      </c>
      <c r="H84" s="11">
        <f t="shared" si="60"/>
        <v>17.4277741935484</v>
      </c>
      <c r="I84" s="11">
        <f t="shared" si="61"/>
        <v>290.577774193548</v>
      </c>
      <c r="J84" s="11">
        <f t="shared" si="62"/>
        <v>0.147808549269073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0.31798939907857</v>
      </c>
      <c r="P84" s="11">
        <f t="shared" si="65"/>
        <v>0.0470015517607476</v>
      </c>
      <c r="Q84" s="15">
        <f t="shared" si="66"/>
        <v>0.00611020172889719</v>
      </c>
      <c r="R84" s="11">
        <f t="shared" si="67"/>
        <v>0.0101740708333333</v>
      </c>
      <c r="S84" s="16">
        <f t="shared" si="68"/>
        <v>0.600566069274684</v>
      </c>
      <c r="T84" s="3">
        <v>0.01</v>
      </c>
      <c r="U84" s="17">
        <f t="shared" si="69"/>
        <v>0.00600566069274684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0.0176056606927468</v>
      </c>
      <c r="AR84" s="24">
        <f t="shared" si="74"/>
        <v>7.82620833333333</v>
      </c>
      <c r="AS84" s="1">
        <f t="shared" si="75"/>
        <v>0.13</v>
      </c>
      <c r="AT84" s="2">
        <f t="shared" si="76"/>
        <v>24.6166666666667</v>
      </c>
      <c r="AU84" s="1">
        <f t="shared" si="77"/>
        <v>2954.27644763517</v>
      </c>
    </row>
    <row r="85" s="1" customFormat="1" spans="1:47">
      <c r="A85" s="6"/>
      <c r="B85" s="6"/>
      <c r="C85" s="9">
        <v>9</v>
      </c>
      <c r="D85" s="10">
        <v>14.3412333333333</v>
      </c>
      <c r="E85" s="12">
        <f t="shared" si="78"/>
        <v>17.4277741935484</v>
      </c>
      <c r="F85" s="9" t="s">
        <v>109</v>
      </c>
      <c r="G85" s="6">
        <v>10</v>
      </c>
      <c r="H85" s="11">
        <f t="shared" si="60"/>
        <v>14.3412333333333</v>
      </c>
      <c r="I85" s="11">
        <f t="shared" si="61"/>
        <v>287.491233333333</v>
      </c>
      <c r="J85" s="11">
        <f t="shared" si="62"/>
        <v>0.103148310000999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0.349249930651156</v>
      </c>
      <c r="P85" s="11">
        <f t="shared" si="65"/>
        <v>0.0360245401146327</v>
      </c>
      <c r="Q85" s="15">
        <f t="shared" si="66"/>
        <v>0.00468319021490226</v>
      </c>
      <c r="R85" s="11">
        <f t="shared" si="67"/>
        <v>0.0101740708333333</v>
      </c>
      <c r="S85" s="16">
        <f t="shared" si="68"/>
        <v>0.460306429119672</v>
      </c>
      <c r="T85" s="3">
        <v>0.01</v>
      </c>
      <c r="U85" s="17">
        <f t="shared" si="69"/>
        <v>0.00460306429119672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0.0162030642911967</v>
      </c>
      <c r="AR85" s="24">
        <f t="shared" si="74"/>
        <v>7.82620833333333</v>
      </c>
      <c r="AS85" s="1">
        <f t="shared" si="75"/>
        <v>0.13</v>
      </c>
      <c r="AT85" s="2">
        <f t="shared" si="76"/>
        <v>24.6166666666667</v>
      </c>
      <c r="AU85" s="1">
        <f t="shared" si="77"/>
        <v>2718.91706027947</v>
      </c>
    </row>
    <row r="86" s="1" customFormat="1" spans="1:47">
      <c r="A86" s="6"/>
      <c r="B86" s="6"/>
      <c r="C86" s="9">
        <v>10</v>
      </c>
      <c r="D86" s="10">
        <v>9.5023870967742</v>
      </c>
      <c r="E86" s="12">
        <f t="shared" si="78"/>
        <v>14.3412333333333</v>
      </c>
      <c r="F86" s="9" t="s">
        <v>109</v>
      </c>
      <c r="G86" s="6">
        <v>11</v>
      </c>
      <c r="H86" s="11">
        <f t="shared" si="60"/>
        <v>9.5023870967742</v>
      </c>
      <c r="I86" s="11">
        <f t="shared" si="61"/>
        <v>282.652387096774</v>
      </c>
      <c r="J86" s="11">
        <f t="shared" si="62"/>
        <v>0.0577639590988616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0.297564121009697</v>
      </c>
      <c r="O86" s="11">
        <f t="shared" si="79"/>
        <v>0.0939233528601595</v>
      </c>
      <c r="P86" s="11">
        <f t="shared" si="65"/>
        <v>0.0054253847130422</v>
      </c>
      <c r="Q86" s="15">
        <f t="shared" si="66"/>
        <v>0.000705300012695486</v>
      </c>
      <c r="R86" s="11">
        <f t="shared" si="67"/>
        <v>0.0101740708333333</v>
      </c>
      <c r="S86" s="16">
        <f t="shared" si="68"/>
        <v>0.0693232850694052</v>
      </c>
      <c r="T86" s="3">
        <v>0.01</v>
      </c>
      <c r="U86" s="17">
        <f t="shared" si="69"/>
        <v>0.000693232850694052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0.0122932328506941</v>
      </c>
      <c r="AR86" s="24">
        <f t="shared" si="74"/>
        <v>7.82620833333333</v>
      </c>
      <c r="AS86" s="1">
        <f t="shared" si="75"/>
        <v>0.13</v>
      </c>
      <c r="AT86" s="2">
        <f t="shared" si="76"/>
        <v>24.6166666666667</v>
      </c>
      <c r="AU86" s="1">
        <f t="shared" si="77"/>
        <v>2062.8369994125</v>
      </c>
    </row>
    <row r="87" s="1" customFormat="1" spans="1:48">
      <c r="A87" s="6"/>
      <c r="B87" s="6"/>
      <c r="C87" s="9">
        <v>11</v>
      </c>
      <c r="D87" s="10">
        <v>4.8204</v>
      </c>
      <c r="E87" s="12">
        <f t="shared" si="78"/>
        <v>9.5023870967742</v>
      </c>
      <c r="F87" s="9" t="s">
        <v>111</v>
      </c>
      <c r="G87" s="6">
        <v>12</v>
      </c>
      <c r="H87" s="11">
        <f t="shared" si="60"/>
        <v>4.8204</v>
      </c>
      <c r="I87" s="11">
        <f t="shared" si="61"/>
        <v>277.9704</v>
      </c>
      <c r="J87" s="11">
        <f t="shared" si="62"/>
        <v>0.0323347423605214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0.166760051480451</v>
      </c>
      <c r="P87" s="11">
        <f t="shared" si="65"/>
        <v>0.00539214330064765</v>
      </c>
      <c r="Q87" s="15">
        <f t="shared" si="66"/>
        <v>0.000700978629084194</v>
      </c>
      <c r="R87" s="11">
        <f t="shared" si="67"/>
        <v>0.0101740708333333</v>
      </c>
      <c r="S87" s="16">
        <f t="shared" si="68"/>
        <v>0.0688985402762853</v>
      </c>
      <c r="T87" s="3">
        <v>0.01</v>
      </c>
      <c r="U87" s="17">
        <f t="shared" si="69"/>
        <v>0.000688985402762853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0.0122889854027629</v>
      </c>
      <c r="AR87" s="24">
        <f t="shared" si="74"/>
        <v>7.82620833333333</v>
      </c>
      <c r="AS87" s="1">
        <f t="shared" si="75"/>
        <v>0.13</v>
      </c>
      <c r="AT87" s="2">
        <f t="shared" si="76"/>
        <v>24.6166666666667</v>
      </c>
      <c r="AU87" s="1">
        <f t="shared" si="77"/>
        <v>2062.12426641118</v>
      </c>
      <c r="AV87" s="1">
        <f>SUM(AU76:AU87)</f>
        <v>30102.0067722935</v>
      </c>
    </row>
    <row r="88" s="1" customFormat="1" spans="1:46">
      <c r="A88" s="6"/>
      <c r="B88" s="6"/>
      <c r="C88" s="9">
        <v>12</v>
      </c>
      <c r="D88" s="10">
        <v>-1.83787096774194</v>
      </c>
      <c r="E88" s="12">
        <f t="shared" si="78"/>
        <v>4.8204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-3.41427524648387</v>
      </c>
      <c r="E91" s="9"/>
      <c r="F91" s="9"/>
      <c r="G91" s="6">
        <v>1</v>
      </c>
      <c r="H91" s="11">
        <f t="shared" ref="H91:H102" si="80">E92</f>
        <v>-3.41427524648387</v>
      </c>
      <c r="I91" s="11">
        <f t="shared" ref="I91:I102" si="81">H91+273.15</f>
        <v>269.735724753516</v>
      </c>
      <c r="J91" s="11">
        <f t="shared" ref="J91:J102" si="82">EXP(($C$18*(I91-$C$16))/($C$19*I91*$C$16))</f>
        <v>0.0110981575171438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0.00084257211870156</v>
      </c>
      <c r="Q91" s="15">
        <f t="shared" ref="Q91:Q102" si="86">P91*$B$93</f>
        <v>0.000151662981366281</v>
      </c>
      <c r="R91" s="11">
        <f t="shared" ref="R91:R102" si="87">L91*$B$93</f>
        <v>0.0136656</v>
      </c>
      <c r="S91" s="16">
        <f t="shared" ref="S91:S102" si="88">Q91/R91</f>
        <v>0.0110981575171438</v>
      </c>
      <c r="T91" s="3">
        <v>0.01</v>
      </c>
      <c r="U91" s="17">
        <f t="shared" ref="U91:U102" si="89">S91*T91</f>
        <v>0.000110981575171438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0.0149109815751714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200.333333333333</v>
      </c>
      <c r="AU91" s="1">
        <f t="shared" ref="AU91:AU102" si="96">AT91*10000*AS91*0.67*AR91*AQ91</f>
        <v>27350.3543922225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-3.29429032258065</v>
      </c>
      <c r="E92" s="12">
        <f t="shared" ref="E92:E103" si="97">D91</f>
        <v>-3.41427524648387</v>
      </c>
      <c r="F92" s="9" t="s">
        <v>109</v>
      </c>
      <c r="G92" s="6">
        <v>2</v>
      </c>
      <c r="H92" s="11">
        <f t="shared" si="80"/>
        <v>-3.29429032258065</v>
      </c>
      <c r="I92" s="11">
        <f t="shared" si="81"/>
        <v>269.855709677419</v>
      </c>
      <c r="J92" s="11">
        <f t="shared" si="82"/>
        <v>0.0112777189661856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0.150997427881298</v>
      </c>
      <c r="P92" s="11">
        <f t="shared" si="85"/>
        <v>0.00170290655626217</v>
      </c>
      <c r="Q92" s="15">
        <f t="shared" si="86"/>
        <v>0.00030652318012719</v>
      </c>
      <c r="R92" s="11">
        <f t="shared" si="87"/>
        <v>0.0136656</v>
      </c>
      <c r="S92" s="16">
        <f t="shared" si="88"/>
        <v>0.0224302760308505</v>
      </c>
      <c r="T92" s="3">
        <v>0.01</v>
      </c>
      <c r="U92" s="17">
        <f t="shared" si="89"/>
        <v>0.000224302760308505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0.0150243027603085</v>
      </c>
      <c r="AR92" s="24">
        <f t="shared" si="93"/>
        <v>7.592</v>
      </c>
      <c r="AS92" s="1">
        <f t="shared" si="94"/>
        <v>0.18</v>
      </c>
      <c r="AT92" s="2">
        <f t="shared" si="95"/>
        <v>200.333333333333</v>
      </c>
      <c r="AU92" s="1">
        <f t="shared" si="96"/>
        <v>27558.212913006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-1.36403448275862</v>
      </c>
      <c r="E93" s="12">
        <f t="shared" si="97"/>
        <v>-3.29429032258065</v>
      </c>
      <c r="F93" s="9" t="s">
        <v>109</v>
      </c>
      <c r="G93" s="6">
        <v>3</v>
      </c>
      <c r="H93" s="11">
        <f t="shared" si="80"/>
        <v>-1.36403448275862</v>
      </c>
      <c r="I93" s="11">
        <f t="shared" si="81"/>
        <v>271.785965517241</v>
      </c>
      <c r="J93" s="11">
        <f t="shared" si="82"/>
        <v>0.014571736578291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0.225214521325036</v>
      </c>
      <c r="P93" s="11">
        <f t="shared" si="85"/>
        <v>0.00328176667835433</v>
      </c>
      <c r="Q93" s="15">
        <f t="shared" si="86"/>
        <v>0.00059071800210378</v>
      </c>
      <c r="R93" s="11">
        <f t="shared" si="87"/>
        <v>0.0136656</v>
      </c>
      <c r="S93" s="16">
        <f t="shared" si="88"/>
        <v>0.0432266422333289</v>
      </c>
      <c r="T93" s="3">
        <v>0.01</v>
      </c>
      <c r="U93" s="17">
        <f t="shared" si="89"/>
        <v>0.000432266422333289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0.0152322664223333</v>
      </c>
      <c r="AR93" s="24">
        <f t="shared" si="93"/>
        <v>7.592</v>
      </c>
      <c r="AS93" s="1">
        <f t="shared" si="94"/>
        <v>0.18</v>
      </c>
      <c r="AT93" s="2">
        <f t="shared" si="95"/>
        <v>200.333333333333</v>
      </c>
      <c r="AU93" s="1">
        <f t="shared" si="96"/>
        <v>27939.6686762238</v>
      </c>
    </row>
    <row r="94" s="1" customFormat="1" spans="1:47">
      <c r="A94" s="6"/>
      <c r="B94" s="6"/>
      <c r="C94" s="9">
        <v>3</v>
      </c>
      <c r="D94" s="10">
        <v>4.102</v>
      </c>
      <c r="E94" s="12">
        <f t="shared" si="97"/>
        <v>-1.36403448275862</v>
      </c>
      <c r="F94" s="9" t="s">
        <v>109</v>
      </c>
      <c r="G94" s="6">
        <v>4</v>
      </c>
      <c r="H94" s="11">
        <f t="shared" si="80"/>
        <v>4.102</v>
      </c>
      <c r="I94" s="11">
        <f t="shared" si="81"/>
        <v>277.252</v>
      </c>
      <c r="J94" s="11">
        <f t="shared" si="82"/>
        <v>0.0295291900026913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0.297852754646682</v>
      </c>
      <c r="P94" s="11">
        <f t="shared" si="85"/>
        <v>0.00879535058478686</v>
      </c>
      <c r="Q94" s="15">
        <f t="shared" si="86"/>
        <v>0.00158316310526163</v>
      </c>
      <c r="R94" s="11">
        <f t="shared" si="87"/>
        <v>0.0136656</v>
      </c>
      <c r="S94" s="16">
        <f t="shared" si="88"/>
        <v>0.115850244794347</v>
      </c>
      <c r="T94" s="3">
        <v>0.01</v>
      </c>
      <c r="U94" s="17">
        <f t="shared" si="89"/>
        <v>0.00115850244794347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0.0159585024479435</v>
      </c>
      <c r="AR94" s="24">
        <f t="shared" si="93"/>
        <v>7.592</v>
      </c>
      <c r="AS94" s="1">
        <f t="shared" si="94"/>
        <v>0.18</v>
      </c>
      <c r="AT94" s="2">
        <f t="shared" si="95"/>
        <v>200.333333333333</v>
      </c>
      <c r="AU94" s="1">
        <f t="shared" si="96"/>
        <v>29271.7615751857</v>
      </c>
    </row>
    <row r="95" s="1" customFormat="1" spans="1:47">
      <c r="A95" s="6"/>
      <c r="B95" s="6"/>
      <c r="C95" s="9">
        <v>4</v>
      </c>
      <c r="D95" s="10">
        <v>6.78023333333333</v>
      </c>
      <c r="E95" s="12">
        <f t="shared" si="97"/>
        <v>4.102</v>
      </c>
      <c r="F95" s="9" t="s">
        <v>109</v>
      </c>
      <c r="G95" s="6">
        <v>5</v>
      </c>
      <c r="H95" s="11">
        <f t="shared" si="80"/>
        <v>6.78023333333333</v>
      </c>
      <c r="I95" s="11">
        <f t="shared" si="81"/>
        <v>279.930233333333</v>
      </c>
      <c r="J95" s="11">
        <f t="shared" si="82"/>
        <v>0.0413213608668936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0.2746045338588</v>
      </c>
      <c r="O95" s="11">
        <f t="shared" si="98"/>
        <v>0.0903728702030948</v>
      </c>
      <c r="P95" s="11">
        <f t="shared" si="85"/>
        <v>0.00373432998223901</v>
      </c>
      <c r="Q95" s="15">
        <f t="shared" si="86"/>
        <v>0.000672179396803023</v>
      </c>
      <c r="R95" s="11">
        <f t="shared" si="87"/>
        <v>0.0136656</v>
      </c>
      <c r="S95" s="16">
        <f t="shared" si="88"/>
        <v>0.0491876973424528</v>
      </c>
      <c r="T95" s="3">
        <v>0.01</v>
      </c>
      <c r="U95" s="17">
        <f t="shared" si="89"/>
        <v>0.000491876973424528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0.0152918769734245</v>
      </c>
      <c r="AR95" s="24">
        <f t="shared" si="93"/>
        <v>7.592</v>
      </c>
      <c r="AS95" s="1">
        <f t="shared" si="94"/>
        <v>0.18</v>
      </c>
      <c r="AT95" s="2">
        <f t="shared" si="95"/>
        <v>200.333333333333</v>
      </c>
      <c r="AU95" s="1">
        <f t="shared" si="96"/>
        <v>28049.0088755689</v>
      </c>
    </row>
    <row r="96" s="1" customFormat="1" spans="1:47">
      <c r="A96" s="6"/>
      <c r="B96" s="6"/>
      <c r="C96" s="9">
        <v>5</v>
      </c>
      <c r="D96" s="10">
        <v>12.2702258064516</v>
      </c>
      <c r="E96" s="12">
        <f t="shared" si="97"/>
        <v>6.78023333333333</v>
      </c>
      <c r="F96" s="9" t="s">
        <v>111</v>
      </c>
      <c r="G96" s="6">
        <v>6</v>
      </c>
      <c r="H96" s="11">
        <f t="shared" si="80"/>
        <v>12.2702258064516</v>
      </c>
      <c r="I96" s="11">
        <f t="shared" si="81"/>
        <v>285.420225806452</v>
      </c>
      <c r="J96" s="11">
        <f t="shared" si="82"/>
        <v>0.0806743702184127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0.162558540220856</v>
      </c>
      <c r="P96" s="11">
        <f t="shared" si="85"/>
        <v>0.013114307855942</v>
      </c>
      <c r="Q96" s="15">
        <f t="shared" si="86"/>
        <v>0.00236057541406957</v>
      </c>
      <c r="R96" s="11">
        <f t="shared" si="87"/>
        <v>0.0136656</v>
      </c>
      <c r="S96" s="16">
        <f t="shared" si="88"/>
        <v>0.172738512328004</v>
      </c>
      <c r="T96" s="3">
        <v>0.01</v>
      </c>
      <c r="U96" s="17">
        <f t="shared" si="89"/>
        <v>0.00172738512328004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0.01652738512328</v>
      </c>
      <c r="AR96" s="24">
        <f t="shared" si="93"/>
        <v>7.592</v>
      </c>
      <c r="AS96" s="1">
        <f t="shared" si="94"/>
        <v>0.18</v>
      </c>
      <c r="AT96" s="2">
        <f t="shared" si="95"/>
        <v>200.333333333333</v>
      </c>
      <c r="AU96" s="1">
        <f t="shared" si="96"/>
        <v>30315.2302898113</v>
      </c>
    </row>
    <row r="97" s="1" customFormat="1" spans="1:47">
      <c r="A97" s="6"/>
      <c r="B97" s="6"/>
      <c r="C97" s="9">
        <v>6</v>
      </c>
      <c r="D97" s="10">
        <v>16.4387</v>
      </c>
      <c r="E97" s="12">
        <f t="shared" si="97"/>
        <v>12.2702258064516</v>
      </c>
      <c r="F97" s="9" t="s">
        <v>109</v>
      </c>
      <c r="G97" s="6">
        <v>7</v>
      </c>
      <c r="H97" s="11">
        <f t="shared" si="80"/>
        <v>16.4387</v>
      </c>
      <c r="I97" s="11">
        <f t="shared" si="81"/>
        <v>289.5887</v>
      </c>
      <c r="J97" s="11">
        <f t="shared" si="82"/>
        <v>0.131824546726831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0.225364232364914</v>
      </c>
      <c r="P97" s="11">
        <f t="shared" si="85"/>
        <v>0.0297085377799449</v>
      </c>
      <c r="Q97" s="15">
        <f t="shared" si="86"/>
        <v>0.00534753680039008</v>
      </c>
      <c r="R97" s="11">
        <f t="shared" si="87"/>
        <v>0.0136656</v>
      </c>
      <c r="S97" s="16">
        <f t="shared" si="88"/>
        <v>0.391313722075143</v>
      </c>
      <c r="T97" s="3">
        <v>0.01</v>
      </c>
      <c r="U97" s="17">
        <f t="shared" si="89"/>
        <v>0.00391313722075143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0.0310131372207514</v>
      </c>
      <c r="AR97" s="24">
        <f t="shared" si="93"/>
        <v>7.592</v>
      </c>
      <c r="AS97" s="1">
        <f t="shared" si="94"/>
        <v>0.18</v>
      </c>
      <c r="AT97" s="2">
        <f t="shared" si="95"/>
        <v>200.333333333333</v>
      </c>
      <c r="AU97" s="1">
        <f t="shared" si="96"/>
        <v>56885.6107511102</v>
      </c>
    </row>
    <row r="98" s="1" customFormat="1" spans="1:47">
      <c r="A98" s="6"/>
      <c r="B98" s="6"/>
      <c r="C98" s="9">
        <v>7</v>
      </c>
      <c r="D98" s="10">
        <v>17.1828709677419</v>
      </c>
      <c r="E98" s="12">
        <f t="shared" si="97"/>
        <v>16.4387</v>
      </c>
      <c r="F98" s="9" t="s">
        <v>109</v>
      </c>
      <c r="G98" s="6">
        <v>8</v>
      </c>
      <c r="H98" s="11">
        <f t="shared" si="80"/>
        <v>17.1828709677419</v>
      </c>
      <c r="I98" s="11">
        <f t="shared" si="81"/>
        <v>290.332870967742</v>
      </c>
      <c r="J98" s="11">
        <f t="shared" si="82"/>
        <v>0.143689206078772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0.271575694584969</v>
      </c>
      <c r="P98" s="11">
        <f t="shared" si="85"/>
        <v>0.0390224959452053</v>
      </c>
      <c r="Q98" s="15">
        <f t="shared" si="86"/>
        <v>0.00702404927013695</v>
      </c>
      <c r="R98" s="11">
        <f t="shared" si="87"/>
        <v>0.0136656</v>
      </c>
      <c r="S98" s="16">
        <f t="shared" si="88"/>
        <v>0.513994941322514</v>
      </c>
      <c r="T98" s="3">
        <v>0.01</v>
      </c>
      <c r="U98" s="17">
        <f t="shared" si="89"/>
        <v>0.00513994941322514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0.0322399494132251</v>
      </c>
      <c r="AR98" s="24">
        <f t="shared" si="93"/>
        <v>7.592</v>
      </c>
      <c r="AS98" s="1">
        <f t="shared" si="94"/>
        <v>0.18</v>
      </c>
      <c r="AT98" s="2">
        <f t="shared" si="95"/>
        <v>200.333333333333</v>
      </c>
      <c r="AU98" s="1">
        <f t="shared" si="96"/>
        <v>59135.8816717535</v>
      </c>
    </row>
    <row r="99" s="1" customFormat="1" spans="1:47">
      <c r="A99" s="6"/>
      <c r="B99" s="6"/>
      <c r="C99" s="9">
        <v>8</v>
      </c>
      <c r="D99" s="10">
        <v>17.4277741935484</v>
      </c>
      <c r="E99" s="12">
        <f t="shared" si="97"/>
        <v>17.1828709677419</v>
      </c>
      <c r="F99" s="9" t="s">
        <v>109</v>
      </c>
      <c r="G99" s="6">
        <v>9</v>
      </c>
      <c r="H99" s="11">
        <f t="shared" si="80"/>
        <v>17.4277741935484</v>
      </c>
      <c r="I99" s="11">
        <f t="shared" si="81"/>
        <v>290.577774193548</v>
      </c>
      <c r="J99" s="11">
        <f t="shared" si="82"/>
        <v>0.147808549269073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0.308473198639764</v>
      </c>
      <c r="P99" s="11">
        <f t="shared" si="85"/>
        <v>0.0455949759793339</v>
      </c>
      <c r="Q99" s="15">
        <f t="shared" si="86"/>
        <v>0.0082070956762801</v>
      </c>
      <c r="R99" s="11">
        <f t="shared" si="87"/>
        <v>0.0136656</v>
      </c>
      <c r="S99" s="16">
        <f t="shared" si="88"/>
        <v>0.600566069274682</v>
      </c>
      <c r="T99" s="3">
        <v>0.01</v>
      </c>
      <c r="U99" s="17">
        <f t="shared" si="89"/>
        <v>0.00600566069274682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0.0208056606927468</v>
      </c>
      <c r="AR99" s="24">
        <f t="shared" si="93"/>
        <v>7.592</v>
      </c>
      <c r="AS99" s="1">
        <f t="shared" si="94"/>
        <v>0.18</v>
      </c>
      <c r="AT99" s="2">
        <f t="shared" si="95"/>
        <v>200.333333333333</v>
      </c>
      <c r="AU99" s="1">
        <f t="shared" si="96"/>
        <v>38162.624669759</v>
      </c>
    </row>
    <row r="100" s="1" customFormat="1" spans="1:47">
      <c r="A100" s="6"/>
      <c r="B100" s="6"/>
      <c r="C100" s="9">
        <v>9</v>
      </c>
      <c r="D100" s="10">
        <v>14.3412333333333</v>
      </c>
      <c r="E100" s="12">
        <f t="shared" si="97"/>
        <v>17.4277741935484</v>
      </c>
      <c r="F100" s="9" t="s">
        <v>109</v>
      </c>
      <c r="G100" s="6">
        <v>10</v>
      </c>
      <c r="H100" s="11">
        <f t="shared" si="80"/>
        <v>14.3412333333333</v>
      </c>
      <c r="I100" s="11">
        <f t="shared" si="81"/>
        <v>287.491233333333</v>
      </c>
      <c r="J100" s="11">
        <f t="shared" si="82"/>
        <v>0.103148310000999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0.33879822266043</v>
      </c>
      <c r="P100" s="11">
        <f t="shared" si="85"/>
        <v>0.0349464640987654</v>
      </c>
      <c r="Q100" s="15">
        <f t="shared" si="86"/>
        <v>0.00629036353777777</v>
      </c>
      <c r="R100" s="11">
        <f t="shared" si="87"/>
        <v>0.0136656</v>
      </c>
      <c r="S100" s="16">
        <f t="shared" si="88"/>
        <v>0.460306429119671</v>
      </c>
      <c r="T100" s="3">
        <v>0.01</v>
      </c>
      <c r="U100" s="17">
        <f t="shared" si="89"/>
        <v>0.00460306429119671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0.0194030642911967</v>
      </c>
      <c r="AR100" s="24">
        <f t="shared" si="93"/>
        <v>7.592</v>
      </c>
      <c r="AS100" s="1">
        <f t="shared" si="94"/>
        <v>0.18</v>
      </c>
      <c r="AT100" s="2">
        <f t="shared" si="95"/>
        <v>200.333333333333</v>
      </c>
      <c r="AU100" s="1">
        <f t="shared" si="96"/>
        <v>35589.9229023899</v>
      </c>
    </row>
    <row r="101" s="1" customFormat="1" spans="1:47">
      <c r="A101" s="6"/>
      <c r="B101" s="6"/>
      <c r="C101" s="9">
        <v>10</v>
      </c>
      <c r="D101" s="10">
        <v>9.5023870967742</v>
      </c>
      <c r="E101" s="12">
        <f t="shared" si="97"/>
        <v>14.3412333333333</v>
      </c>
      <c r="F101" s="9" t="s">
        <v>109</v>
      </c>
      <c r="G101" s="6">
        <v>11</v>
      </c>
      <c r="H101" s="11">
        <f t="shared" si="80"/>
        <v>9.5023870967742</v>
      </c>
      <c r="I101" s="11">
        <f t="shared" si="81"/>
        <v>282.652387096774</v>
      </c>
      <c r="J101" s="11">
        <f t="shared" si="82"/>
        <v>0.0577639590988616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0.288659170633581</v>
      </c>
      <c r="O101" s="11">
        <f t="shared" si="98"/>
        <v>0.0911125879280832</v>
      </c>
      <c r="P101" s="11">
        <f t="shared" si="85"/>
        <v>0.00526302380246923</v>
      </c>
      <c r="Q101" s="15">
        <f t="shared" si="86"/>
        <v>0.000947344284444461</v>
      </c>
      <c r="R101" s="11">
        <f t="shared" si="87"/>
        <v>0.0136656</v>
      </c>
      <c r="S101" s="16">
        <f t="shared" si="88"/>
        <v>0.069323285069405</v>
      </c>
      <c r="T101" s="3">
        <v>0.01</v>
      </c>
      <c r="U101" s="17">
        <f t="shared" si="89"/>
        <v>0.00069323285069405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0.0154932328506941</v>
      </c>
      <c r="AR101" s="24">
        <f t="shared" si="93"/>
        <v>7.592</v>
      </c>
      <c r="AS101" s="1">
        <f t="shared" si="94"/>
        <v>0.18</v>
      </c>
      <c r="AT101" s="2">
        <f t="shared" si="95"/>
        <v>200.333333333333</v>
      </c>
      <c r="AU101" s="1">
        <f t="shared" si="96"/>
        <v>28418.3443599242</v>
      </c>
    </row>
    <row r="102" s="1" customFormat="1" spans="1:48">
      <c r="A102" s="6"/>
      <c r="B102" s="6"/>
      <c r="C102" s="9">
        <v>11</v>
      </c>
      <c r="D102" s="10">
        <v>4.8204</v>
      </c>
      <c r="E102" s="12">
        <f t="shared" si="97"/>
        <v>9.5023870967742</v>
      </c>
      <c r="F102" s="9" t="s">
        <v>111</v>
      </c>
      <c r="G102" s="6">
        <v>12</v>
      </c>
      <c r="H102" s="11">
        <f t="shared" si="80"/>
        <v>4.8204</v>
      </c>
      <c r="I102" s="11">
        <f t="shared" si="81"/>
        <v>277.9704</v>
      </c>
      <c r="J102" s="11">
        <f t="shared" si="82"/>
        <v>0.0323347423605214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0.161769564125614</v>
      </c>
      <c r="P102" s="11">
        <f t="shared" si="85"/>
        <v>0.00523077717777556</v>
      </c>
      <c r="Q102" s="15">
        <f t="shared" si="86"/>
        <v>0.000941539891999602</v>
      </c>
      <c r="R102" s="11">
        <f t="shared" si="87"/>
        <v>0.0136656</v>
      </c>
      <c r="S102" s="16">
        <f t="shared" si="88"/>
        <v>0.0688985402762851</v>
      </c>
      <c r="T102" s="3">
        <v>0.01</v>
      </c>
      <c r="U102" s="17">
        <f t="shared" si="89"/>
        <v>0.000688985402762851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0.0154889854027629</v>
      </c>
      <c r="AR102" s="24">
        <f t="shared" si="93"/>
        <v>7.592</v>
      </c>
      <c r="AS102" s="1">
        <f t="shared" si="94"/>
        <v>0.18</v>
      </c>
      <c r="AT102" s="2">
        <f t="shared" si="95"/>
        <v>200.333333333333</v>
      </c>
      <c r="AU102" s="1">
        <f t="shared" si="96"/>
        <v>28410.5535109049</v>
      </c>
      <c r="AV102" s="1">
        <f>SUM(AU91:AU102)</f>
        <v>417087.17458786</v>
      </c>
    </row>
    <row r="103" s="1" customFormat="1" spans="1:46">
      <c r="A103" s="6"/>
      <c r="B103" s="6"/>
      <c r="C103" s="9">
        <v>12</v>
      </c>
      <c r="D103" s="10">
        <v>-1.83787096774194</v>
      </c>
      <c r="E103" s="12">
        <f t="shared" si="97"/>
        <v>4.8204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-3.41427524648387</v>
      </c>
      <c r="E107" s="9"/>
      <c r="F107" s="9"/>
      <c r="G107" s="6">
        <v>1</v>
      </c>
      <c r="H107" s="11">
        <f t="shared" ref="H107:H118" si="99">E108</f>
        <v>-3.41427524648387</v>
      </c>
      <c r="I107" s="11">
        <f t="shared" ref="I107:I118" si="100">H107+273.15</f>
        <v>269.735724753516</v>
      </c>
      <c r="J107" s="11">
        <f t="shared" ref="J107:J118" si="101">EXP(($C$18*(I107-$C$16))/($C$19*I107*$C$16))</f>
        <v>0.0110981575171438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0.0270423116414516</v>
      </c>
      <c r="Q107" s="15">
        <f t="shared" ref="Q107:Q118" si="105">P107*$B$109</f>
        <v>0.0121690402386532</v>
      </c>
      <c r="R107" s="11">
        <f t="shared" ref="R107:R118" si="106">L107*$B$109</f>
        <v>1.0964919375</v>
      </c>
      <c r="S107" s="16">
        <f t="shared" ref="S107:S118" si="107">Q107/R107</f>
        <v>0.0110981575171438</v>
      </c>
      <c r="T107" s="3">
        <v>0.27</v>
      </c>
      <c r="U107" s="17">
        <f t="shared" ref="U107:U118" si="108">S107*T107</f>
        <v>0.00299650252962883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0.227303445512683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528.993333333333</v>
      </c>
      <c r="AF107" s="1">
        <f t="shared" ref="AF107:AF118" si="113">AE107*10000*AC107*AB107</f>
        <v>10851390.2530941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-3.29429032258065</v>
      </c>
      <c r="E108" s="12">
        <f t="shared" ref="E108:E119" si="114">D107</f>
        <v>-3.41427524648387</v>
      </c>
      <c r="F108" s="9" t="s">
        <v>109</v>
      </c>
      <c r="G108" s="6">
        <v>2</v>
      </c>
      <c r="H108" s="11">
        <f t="shared" si="99"/>
        <v>-3.29429032258065</v>
      </c>
      <c r="I108" s="11">
        <f t="shared" si="100"/>
        <v>269.855709677419</v>
      </c>
      <c r="J108" s="11">
        <f t="shared" si="101"/>
        <v>0.0112777189661856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4.84625518835855</v>
      </c>
      <c r="P108" s="11">
        <f t="shared" si="104"/>
        <v>0.0546547040527268</v>
      </c>
      <c r="Q108" s="15">
        <f t="shared" si="105"/>
        <v>0.024594616823727</v>
      </c>
      <c r="R108" s="11">
        <f t="shared" si="106"/>
        <v>1.0964919375</v>
      </c>
      <c r="S108" s="16">
        <f t="shared" si="107"/>
        <v>0.0224302760308505</v>
      </c>
      <c r="T108" s="3">
        <v>0.27</v>
      </c>
      <c r="U108" s="17">
        <f t="shared" si="108"/>
        <v>0.00605617452832963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0.228225936620291</v>
      </c>
      <c r="AC108" s="24">
        <f t="shared" si="110"/>
        <v>9.024625</v>
      </c>
      <c r="AD108" s="1">
        <f t="shared" si="111"/>
        <v>0.45</v>
      </c>
      <c r="AE108" s="25">
        <f t="shared" si="112"/>
        <v>528.993333333333</v>
      </c>
      <c r="AF108" s="1">
        <f t="shared" si="113"/>
        <v>10895429.6691755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-1.36403448275862</v>
      </c>
      <c r="E109" s="12">
        <f t="shared" si="114"/>
        <v>-3.29429032258065</v>
      </c>
      <c r="F109" s="9" t="s">
        <v>109</v>
      </c>
      <c r="G109" s="6">
        <v>3</v>
      </c>
      <c r="H109" s="11">
        <f t="shared" si="99"/>
        <v>-1.36403448275862</v>
      </c>
      <c r="I109" s="11">
        <f t="shared" si="100"/>
        <v>271.785965517241</v>
      </c>
      <c r="J109" s="11">
        <f t="shared" si="101"/>
        <v>0.014571736578291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7.22824923430582</v>
      </c>
      <c r="P109" s="11">
        <f t="shared" si="104"/>
        <v>0.105328143764538</v>
      </c>
      <c r="Q109" s="15">
        <f t="shared" si="105"/>
        <v>0.0473976646940422</v>
      </c>
      <c r="R109" s="11">
        <f t="shared" si="106"/>
        <v>1.0964919375</v>
      </c>
      <c r="S109" s="16">
        <f t="shared" si="107"/>
        <v>0.0432266422333289</v>
      </c>
      <c r="T109" s="3">
        <v>0.27</v>
      </c>
      <c r="U109" s="17">
        <f t="shared" si="108"/>
        <v>0.0116711934029988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0.229918864811004</v>
      </c>
      <c r="AC109" s="24">
        <f t="shared" si="110"/>
        <v>9.024625</v>
      </c>
      <c r="AD109" s="1">
        <f t="shared" si="111"/>
        <v>0.45</v>
      </c>
      <c r="AE109" s="25">
        <f t="shared" si="112"/>
        <v>528.993333333333</v>
      </c>
      <c r="AF109" s="1">
        <f t="shared" si="113"/>
        <v>10976249.4932061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4.102</v>
      </c>
      <c r="E110" s="12">
        <f t="shared" si="114"/>
        <v>-1.36403448275862</v>
      </c>
      <c r="F110" s="9" t="s">
        <v>109</v>
      </c>
      <c r="G110" s="6">
        <v>4</v>
      </c>
      <c r="H110" s="11">
        <f t="shared" si="99"/>
        <v>4.102</v>
      </c>
      <c r="I110" s="11">
        <f t="shared" si="100"/>
        <v>277.252</v>
      </c>
      <c r="J110" s="11">
        <f t="shared" si="101"/>
        <v>0.0295291900026913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9.55956984054128</v>
      </c>
      <c r="P110" s="11">
        <f t="shared" si="104"/>
        <v>0.282286354165341</v>
      </c>
      <c r="Q110" s="15">
        <f t="shared" si="105"/>
        <v>0.127028859374403</v>
      </c>
      <c r="R110" s="11">
        <f t="shared" si="106"/>
        <v>1.0964919375</v>
      </c>
      <c r="S110" s="16">
        <f t="shared" si="107"/>
        <v>0.115850244794347</v>
      </c>
      <c r="T110" s="3">
        <v>0.27</v>
      </c>
      <c r="U110" s="17">
        <f t="shared" si="108"/>
        <v>0.0312795660944738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0.235830789177484</v>
      </c>
      <c r="AC110" s="24">
        <f t="shared" si="110"/>
        <v>9.024625</v>
      </c>
      <c r="AD110" s="1">
        <f t="shared" si="111"/>
        <v>0.45</v>
      </c>
      <c r="AE110" s="25">
        <f t="shared" si="112"/>
        <v>528.993333333333</v>
      </c>
      <c r="AF110" s="1">
        <f t="shared" si="113"/>
        <v>11258482.7796516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6.78023333333333</v>
      </c>
      <c r="E111" s="12">
        <f t="shared" si="114"/>
        <v>4.102</v>
      </c>
      <c r="F111" s="9" t="s">
        <v>109</v>
      </c>
      <c r="G111" s="6">
        <v>5</v>
      </c>
      <c r="H111" s="11">
        <f t="shared" si="99"/>
        <v>6.78023333333333</v>
      </c>
      <c r="I111" s="11">
        <f t="shared" si="100"/>
        <v>279.930233333333</v>
      </c>
      <c r="J111" s="11">
        <f t="shared" si="101"/>
        <v>0.0413213608668936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8.81341931205715</v>
      </c>
      <c r="O111" s="11">
        <f t="shared" si="115"/>
        <v>2.9005129243188</v>
      </c>
      <c r="P111" s="11">
        <f t="shared" si="104"/>
        <v>0.119853141244866</v>
      </c>
      <c r="Q111" s="15">
        <f t="shared" si="105"/>
        <v>0.0539339135601896</v>
      </c>
      <c r="R111" s="11">
        <f t="shared" si="106"/>
        <v>1.0964919375</v>
      </c>
      <c r="S111" s="16">
        <f t="shared" si="107"/>
        <v>0.0491876973424528</v>
      </c>
      <c r="T111" s="3">
        <v>0.27</v>
      </c>
      <c r="U111" s="17">
        <f t="shared" si="108"/>
        <v>0.0132806782824622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0.230404124502162</v>
      </c>
      <c r="AC111" s="24">
        <f t="shared" si="110"/>
        <v>9.024625</v>
      </c>
      <c r="AD111" s="1">
        <f t="shared" si="111"/>
        <v>0.45</v>
      </c>
      <c r="AE111" s="25">
        <f t="shared" si="112"/>
        <v>528.993333333333</v>
      </c>
      <c r="AF111" s="1">
        <f t="shared" si="113"/>
        <v>10999415.6281099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12.2702258064516</v>
      </c>
      <c r="E112" s="12">
        <f t="shared" si="114"/>
        <v>6.78023333333333</v>
      </c>
      <c r="F112" s="9" t="s">
        <v>111</v>
      </c>
      <c r="G112" s="6">
        <v>6</v>
      </c>
      <c r="H112" s="11">
        <f t="shared" si="99"/>
        <v>12.2702258064516</v>
      </c>
      <c r="I112" s="11">
        <f t="shared" si="100"/>
        <v>285.420225806452</v>
      </c>
      <c r="J112" s="11">
        <f t="shared" si="101"/>
        <v>0.0806743702184127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5.21730853307393</v>
      </c>
      <c r="P112" s="11">
        <f t="shared" si="104"/>
        <v>0.42090308014089</v>
      </c>
      <c r="Q112" s="15">
        <f t="shared" si="105"/>
        <v>0.189406386063401</v>
      </c>
      <c r="R112" s="11">
        <f t="shared" si="106"/>
        <v>1.0964919375</v>
      </c>
      <c r="S112" s="16">
        <f t="shared" si="107"/>
        <v>0.172738512328004</v>
      </c>
      <c r="T112" s="3">
        <v>0.27</v>
      </c>
      <c r="U112" s="17">
        <f t="shared" si="108"/>
        <v>0.046639398328561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0.240461778596061</v>
      </c>
      <c r="AC112" s="24">
        <f t="shared" si="110"/>
        <v>9.024625</v>
      </c>
      <c r="AD112" s="1">
        <f t="shared" si="111"/>
        <v>0.45</v>
      </c>
      <c r="AE112" s="25">
        <f t="shared" si="112"/>
        <v>528.993333333333</v>
      </c>
      <c r="AF112" s="1">
        <f t="shared" si="113"/>
        <v>11479564.6612993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16.4387</v>
      </c>
      <c r="E113" s="12">
        <f t="shared" si="114"/>
        <v>12.2702258064516</v>
      </c>
      <c r="F113" s="9" t="s">
        <v>109</v>
      </c>
      <c r="G113" s="6">
        <v>7</v>
      </c>
      <c r="H113" s="11">
        <f t="shared" si="99"/>
        <v>16.4387</v>
      </c>
      <c r="I113" s="11">
        <f t="shared" si="100"/>
        <v>289.5887</v>
      </c>
      <c r="J113" s="11">
        <f t="shared" si="101"/>
        <v>0.131824546726831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7.23305420293304</v>
      </c>
      <c r="P113" s="11">
        <f t="shared" si="104"/>
        <v>0.953494091752245</v>
      </c>
      <c r="Q113" s="15">
        <f t="shared" si="105"/>
        <v>0.42907234128851</v>
      </c>
      <c r="R113" s="11">
        <f t="shared" si="106"/>
        <v>1.0964919375</v>
      </c>
      <c r="S113" s="16">
        <f t="shared" si="107"/>
        <v>0.391313722075143</v>
      </c>
      <c r="T113" s="3">
        <v>0.27</v>
      </c>
      <c r="U113" s="17">
        <f t="shared" si="108"/>
        <v>0.105654704960289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0.307054893545527</v>
      </c>
      <c r="AC113" s="24">
        <f t="shared" si="110"/>
        <v>9.024625</v>
      </c>
      <c r="AD113" s="1">
        <f t="shared" si="111"/>
        <v>0.45</v>
      </c>
      <c r="AE113" s="25">
        <f t="shared" si="112"/>
        <v>528.993333333333</v>
      </c>
      <c r="AF113" s="1">
        <f t="shared" si="113"/>
        <v>14658697.634211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17.1828709677419</v>
      </c>
      <c r="E114" s="12">
        <f t="shared" si="114"/>
        <v>16.4387</v>
      </c>
      <c r="F114" s="9" t="s">
        <v>109</v>
      </c>
      <c r="G114" s="6">
        <v>8</v>
      </c>
      <c r="H114" s="11">
        <f t="shared" si="99"/>
        <v>17.1828709677419</v>
      </c>
      <c r="I114" s="11">
        <f t="shared" si="100"/>
        <v>290.332870967742</v>
      </c>
      <c r="J114" s="11">
        <f t="shared" si="101"/>
        <v>0.143689206078772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8.71620886118079</v>
      </c>
      <c r="P114" s="11">
        <f t="shared" si="104"/>
        <v>1.25242513127983</v>
      </c>
      <c r="Q114" s="15">
        <f t="shared" si="105"/>
        <v>0.563591309075922</v>
      </c>
      <c r="R114" s="11">
        <f t="shared" si="106"/>
        <v>1.0964919375</v>
      </c>
      <c r="S114" s="16">
        <f t="shared" si="107"/>
        <v>0.513994941322514</v>
      </c>
      <c r="T114" s="3">
        <v>0.27</v>
      </c>
      <c r="U114" s="17">
        <f t="shared" si="108"/>
        <v>0.138778634157079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0.317041758198359</v>
      </c>
      <c r="AC114" s="24">
        <f t="shared" si="110"/>
        <v>9.024625</v>
      </c>
      <c r="AD114" s="1">
        <f t="shared" si="111"/>
        <v>0.45</v>
      </c>
      <c r="AE114" s="25">
        <f t="shared" si="112"/>
        <v>528.993333333333</v>
      </c>
      <c r="AF114" s="1">
        <f t="shared" si="113"/>
        <v>15135467.203226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17.4277741935484</v>
      </c>
      <c r="E115" s="12">
        <f t="shared" si="114"/>
        <v>17.1828709677419</v>
      </c>
      <c r="F115" s="9" t="s">
        <v>109</v>
      </c>
      <c r="G115" s="6">
        <v>9</v>
      </c>
      <c r="H115" s="11">
        <f t="shared" si="99"/>
        <v>17.4277741935484</v>
      </c>
      <c r="I115" s="11">
        <f t="shared" si="100"/>
        <v>290.577774193548</v>
      </c>
      <c r="J115" s="11">
        <f t="shared" si="101"/>
        <v>0.147808549269073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9.90043247990097</v>
      </c>
      <c r="P115" s="11">
        <f t="shared" si="104"/>
        <v>1.46336856199057</v>
      </c>
      <c r="Q115" s="15">
        <f t="shared" si="105"/>
        <v>0.658515852895756</v>
      </c>
      <c r="R115" s="11">
        <f t="shared" si="106"/>
        <v>1.0964919375</v>
      </c>
      <c r="S115" s="16">
        <f t="shared" si="107"/>
        <v>0.600566069274682</v>
      </c>
      <c r="T115" s="3">
        <v>0.27</v>
      </c>
      <c r="U115" s="17">
        <f t="shared" si="108"/>
        <v>0.162152838704164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0.324089080869306</v>
      </c>
      <c r="AC115" s="24">
        <f t="shared" si="110"/>
        <v>9.024625</v>
      </c>
      <c r="AD115" s="1">
        <f t="shared" si="111"/>
        <v>0.45</v>
      </c>
      <c r="AE115" s="25">
        <f t="shared" si="112"/>
        <v>528.993333333333</v>
      </c>
      <c r="AF115" s="1">
        <f t="shared" si="113"/>
        <v>15471904.0239237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14.3412333333333</v>
      </c>
      <c r="E116" s="12">
        <f t="shared" si="114"/>
        <v>17.4277741935484</v>
      </c>
      <c r="F116" s="9" t="s">
        <v>109</v>
      </c>
      <c r="G116" s="6">
        <v>10</v>
      </c>
      <c r="H116" s="11">
        <f t="shared" si="99"/>
        <v>14.3412333333333</v>
      </c>
      <c r="I116" s="11">
        <f t="shared" si="100"/>
        <v>287.491233333333</v>
      </c>
      <c r="J116" s="11">
        <f t="shared" si="101"/>
        <v>0.103148310000999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10.8737126679104</v>
      </c>
      <c r="P116" s="11">
        <f t="shared" si="104"/>
        <v>1.12160508513141</v>
      </c>
      <c r="Q116" s="15">
        <f t="shared" si="105"/>
        <v>0.504722288309134</v>
      </c>
      <c r="R116" s="11">
        <f t="shared" si="106"/>
        <v>1.0964919375</v>
      </c>
      <c r="S116" s="16">
        <f t="shared" si="107"/>
        <v>0.460306429119671</v>
      </c>
      <c r="T116" s="3">
        <v>0.27</v>
      </c>
      <c r="U116" s="17">
        <f t="shared" si="108"/>
        <v>0.124282735862311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0.263871244862487</v>
      </c>
      <c r="AC116" s="24">
        <f t="shared" si="110"/>
        <v>9.024625</v>
      </c>
      <c r="AD116" s="1">
        <f t="shared" si="111"/>
        <v>0.45</v>
      </c>
      <c r="AE116" s="25">
        <f t="shared" si="112"/>
        <v>528.993333333333</v>
      </c>
      <c r="AF116" s="1">
        <f t="shared" si="113"/>
        <v>12597124.7295185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9.5023870967742</v>
      </c>
      <c r="E117" s="12">
        <f t="shared" si="114"/>
        <v>14.3412333333333</v>
      </c>
      <c r="F117" s="9" t="s">
        <v>109</v>
      </c>
      <c r="G117" s="6">
        <v>11</v>
      </c>
      <c r="H117" s="11">
        <f t="shared" si="99"/>
        <v>9.5023870967742</v>
      </c>
      <c r="I117" s="11">
        <f t="shared" si="100"/>
        <v>282.652387096774</v>
      </c>
      <c r="J117" s="11">
        <f t="shared" si="101"/>
        <v>0.0577639590988616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9.26450220364004</v>
      </c>
      <c r="O117" s="11">
        <f t="shared" si="115"/>
        <v>2.92425412913895</v>
      </c>
      <c r="P117" s="11">
        <f t="shared" si="104"/>
        <v>0.168916495910259</v>
      </c>
      <c r="Q117" s="15">
        <f t="shared" si="105"/>
        <v>0.0760124231596168</v>
      </c>
      <c r="R117" s="11">
        <f t="shared" si="106"/>
        <v>1.0964919375</v>
      </c>
      <c r="S117" s="16">
        <f t="shared" si="107"/>
        <v>0.0693232850694051</v>
      </c>
      <c r="T117" s="3">
        <v>0.27</v>
      </c>
      <c r="U117" s="17">
        <f t="shared" si="108"/>
        <v>0.0187172869687394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0.232043262021075</v>
      </c>
      <c r="AC117" s="24">
        <f t="shared" si="110"/>
        <v>9.024625</v>
      </c>
      <c r="AD117" s="1">
        <f t="shared" si="111"/>
        <v>0.45</v>
      </c>
      <c r="AE117" s="25">
        <f t="shared" si="112"/>
        <v>528.993333333333</v>
      </c>
      <c r="AF117" s="1">
        <f t="shared" si="113"/>
        <v>11077667.5035097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4.8204</v>
      </c>
      <c r="E118" s="12">
        <f t="shared" si="114"/>
        <v>9.5023870967742</v>
      </c>
      <c r="F118" s="9" t="s">
        <v>111</v>
      </c>
      <c r="G118" s="6">
        <v>12</v>
      </c>
      <c r="H118" s="11">
        <f t="shared" si="99"/>
        <v>4.8204</v>
      </c>
      <c r="I118" s="11">
        <f t="shared" si="100"/>
        <v>277.9704</v>
      </c>
      <c r="J118" s="11">
        <f t="shared" si="101"/>
        <v>0.0323347423605214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5.19198638322869</v>
      </c>
      <c r="P118" s="11">
        <f t="shared" si="104"/>
        <v>0.167881542041035</v>
      </c>
      <c r="Q118" s="15">
        <f t="shared" si="105"/>
        <v>0.0755466939184656</v>
      </c>
      <c r="R118" s="11">
        <f t="shared" si="106"/>
        <v>1.0964919375</v>
      </c>
      <c r="S118" s="16">
        <f t="shared" si="107"/>
        <v>0.0688985402762851</v>
      </c>
      <c r="T118" s="3">
        <v>0.27</v>
      </c>
      <c r="U118" s="17">
        <f t="shared" si="108"/>
        <v>0.018602605874597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0.232008685671191</v>
      </c>
      <c r="AC118" s="24">
        <f t="shared" si="110"/>
        <v>9.024625</v>
      </c>
      <c r="AD118" s="1">
        <f t="shared" si="111"/>
        <v>0.45</v>
      </c>
      <c r="AE118" s="25">
        <f t="shared" si="112"/>
        <v>528.993333333333</v>
      </c>
      <c r="AF118" s="1">
        <f t="shared" si="113"/>
        <v>11076016.8401629</v>
      </c>
      <c r="AG118" s="1">
        <f>SUM(AF107:AF118)</f>
        <v>146477410.419088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-1.83787096774194</v>
      </c>
      <c r="E119" s="12">
        <f t="shared" si="114"/>
        <v>4.8204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-3.41427524648387</v>
      </c>
      <c r="E123" s="9"/>
      <c r="F123" s="9"/>
      <c r="G123" s="6">
        <v>1</v>
      </c>
      <c r="H123" s="11">
        <f t="shared" ref="H123:H134" si="116">E124</f>
        <v>-3.41427524648387</v>
      </c>
      <c r="I123" s="11">
        <f t="shared" ref="I123:I134" si="117">H123+273.15</f>
        <v>269.735724753516</v>
      </c>
      <c r="J123" s="11">
        <f t="shared" ref="J123:J134" si="118">EXP(($C$18*(I123-$C$16))/($C$19*I123*$C$16))</f>
        <v>0.0110981575171438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0.00578458166108571</v>
      </c>
      <c r="Q123" s="15">
        <f t="shared" ref="Q123:Q134" si="122">P123*$B$125</f>
        <v>0.00173537449832571</v>
      </c>
      <c r="R123" s="11">
        <f t="shared" ref="R123:R134" si="123">L123*$B$125</f>
        <v>0.156366</v>
      </c>
      <c r="S123" s="16">
        <f t="shared" ref="S123:S134" si="124">Q123/R123</f>
        <v>0.0110981575171438</v>
      </c>
      <c r="T123" s="3">
        <v>0.01</v>
      </c>
      <c r="U123" s="17">
        <f t="shared" ref="U123:U134" si="125">S123*T123</f>
        <v>0.000110981575171438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0.00560098157517144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14.7</v>
      </c>
      <c r="AX123" s="1">
        <f t="shared" ref="AX123:AX134" si="132">AW123*10000*AV123*0.67*AU123*AT123</f>
        <v>8625.7845840001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-3.29429032258065</v>
      </c>
      <c r="E124" s="12">
        <f t="shared" ref="E124:E135" si="133">D123</f>
        <v>-3.41427524648387</v>
      </c>
      <c r="F124" s="9" t="s">
        <v>109</v>
      </c>
      <c r="G124" s="6">
        <v>2</v>
      </c>
      <c r="H124" s="11">
        <f t="shared" si="116"/>
        <v>-3.29429032258065</v>
      </c>
      <c r="I124" s="11">
        <f t="shared" si="117"/>
        <v>269.855709677419</v>
      </c>
      <c r="J124" s="11">
        <f t="shared" si="118"/>
        <v>0.0112777189661856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1.03665541833891</v>
      </c>
      <c r="P124" s="11">
        <f t="shared" si="121"/>
        <v>0.0116911084727999</v>
      </c>
      <c r="Q124" s="15">
        <f t="shared" si="122"/>
        <v>0.00350733254183997</v>
      </c>
      <c r="R124" s="11">
        <f t="shared" si="123"/>
        <v>0.156366</v>
      </c>
      <c r="S124" s="16">
        <f t="shared" si="124"/>
        <v>0.0224302760308505</v>
      </c>
      <c r="T124" s="3">
        <v>0.01</v>
      </c>
      <c r="U124" s="17">
        <f t="shared" si="125"/>
        <v>0.000224302760308505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0.0057143027603085</v>
      </c>
      <c r="AU124" s="24">
        <f t="shared" si="129"/>
        <v>52.122</v>
      </c>
      <c r="AV124" s="1">
        <f t="shared" si="130"/>
        <v>0.3</v>
      </c>
      <c r="AW124" s="2">
        <f t="shared" si="131"/>
        <v>14.7</v>
      </c>
      <c r="AX124" s="1">
        <f t="shared" si="132"/>
        <v>8800.30473170582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-1.36403448275862</v>
      </c>
      <c r="E125" s="12">
        <f t="shared" si="133"/>
        <v>-3.29429032258065</v>
      </c>
      <c r="F125" s="9" t="s">
        <v>109</v>
      </c>
      <c r="G125" s="6">
        <v>3</v>
      </c>
      <c r="H125" s="11">
        <f t="shared" si="116"/>
        <v>-1.36403448275862</v>
      </c>
      <c r="I125" s="11">
        <f t="shared" si="117"/>
        <v>271.785965517241</v>
      </c>
      <c r="J125" s="11">
        <f t="shared" si="118"/>
        <v>0.014571736578291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1.54618430986611</v>
      </c>
      <c r="P125" s="11">
        <f t="shared" si="121"/>
        <v>0.0225305904648557</v>
      </c>
      <c r="Q125" s="15">
        <f t="shared" si="122"/>
        <v>0.00675917713945671</v>
      </c>
      <c r="R125" s="11">
        <f t="shared" si="123"/>
        <v>0.156366</v>
      </c>
      <c r="S125" s="16">
        <f t="shared" si="124"/>
        <v>0.0432266422333289</v>
      </c>
      <c r="T125" s="3">
        <v>0.01</v>
      </c>
      <c r="U125" s="17">
        <f t="shared" si="125"/>
        <v>0.000432266422333289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0.00592226642233329</v>
      </c>
      <c r="AU125" s="24">
        <f t="shared" si="129"/>
        <v>52.122</v>
      </c>
      <c r="AV125" s="1">
        <f t="shared" si="130"/>
        <v>0.3</v>
      </c>
      <c r="AW125" s="2">
        <f t="shared" si="131"/>
        <v>14.7</v>
      </c>
      <c r="AX125" s="1">
        <f t="shared" si="132"/>
        <v>9120.57890612509</v>
      </c>
    </row>
    <row r="126" s="1" customFormat="1" spans="1:50">
      <c r="A126" s="6"/>
      <c r="B126" s="6"/>
      <c r="C126" s="9">
        <v>3</v>
      </c>
      <c r="D126" s="10">
        <v>4.102</v>
      </c>
      <c r="E126" s="12">
        <f t="shared" si="133"/>
        <v>-1.36403448275862</v>
      </c>
      <c r="F126" s="9" t="s">
        <v>109</v>
      </c>
      <c r="G126" s="6">
        <v>4</v>
      </c>
      <c r="H126" s="11">
        <f t="shared" si="116"/>
        <v>4.102</v>
      </c>
      <c r="I126" s="11">
        <f t="shared" si="117"/>
        <v>277.252</v>
      </c>
      <c r="J126" s="11">
        <f t="shared" si="118"/>
        <v>0.0295291900026913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2.04487371940126</v>
      </c>
      <c r="P126" s="11">
        <f t="shared" si="121"/>
        <v>0.0603834645917098</v>
      </c>
      <c r="Q126" s="15">
        <f t="shared" si="122"/>
        <v>0.0181150393775129</v>
      </c>
      <c r="R126" s="11">
        <f t="shared" si="123"/>
        <v>0.156366</v>
      </c>
      <c r="S126" s="16">
        <f t="shared" si="124"/>
        <v>0.115850244794347</v>
      </c>
      <c r="T126" s="3">
        <v>0.01</v>
      </c>
      <c r="U126" s="17">
        <f t="shared" si="125"/>
        <v>0.00115850244794347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0.00664850244794347</v>
      </c>
      <c r="AU126" s="24">
        <f t="shared" si="129"/>
        <v>52.122</v>
      </c>
      <c r="AV126" s="1">
        <f t="shared" si="130"/>
        <v>0.3</v>
      </c>
      <c r="AW126" s="2">
        <f t="shared" si="131"/>
        <v>14.7</v>
      </c>
      <c r="AX126" s="1">
        <f t="shared" si="132"/>
        <v>10239.0177779512</v>
      </c>
    </row>
    <row r="127" s="1" customFormat="1" spans="1:50">
      <c r="A127" s="6"/>
      <c r="B127" s="6"/>
      <c r="C127" s="9">
        <v>4</v>
      </c>
      <c r="D127" s="10">
        <v>6.78023333333333</v>
      </c>
      <c r="E127" s="12">
        <f t="shared" si="133"/>
        <v>4.102</v>
      </c>
      <c r="F127" s="9" t="s">
        <v>109</v>
      </c>
      <c r="G127" s="6">
        <v>5</v>
      </c>
      <c r="H127" s="11">
        <f t="shared" si="116"/>
        <v>6.78023333333333</v>
      </c>
      <c r="I127" s="11">
        <f t="shared" si="117"/>
        <v>279.930233333333</v>
      </c>
      <c r="J127" s="11">
        <f t="shared" si="118"/>
        <v>0.0413213608668936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1.88526574206907</v>
      </c>
      <c r="O127" s="11">
        <f t="shared" si="134"/>
        <v>0.620444512740477</v>
      </c>
      <c r="P127" s="11">
        <f t="shared" si="121"/>
        <v>0.0256376116088332</v>
      </c>
      <c r="Q127" s="15">
        <f t="shared" si="122"/>
        <v>0.00769128348264997</v>
      </c>
      <c r="R127" s="11">
        <f t="shared" si="123"/>
        <v>0.156366</v>
      </c>
      <c r="S127" s="16">
        <f t="shared" si="124"/>
        <v>0.0491876973424528</v>
      </c>
      <c r="T127" s="3">
        <v>0.01</v>
      </c>
      <c r="U127" s="17">
        <f t="shared" si="125"/>
        <v>0.000491876973424528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0.00598187697342453</v>
      </c>
      <c r="AU127" s="24">
        <f t="shared" si="129"/>
        <v>52.122</v>
      </c>
      <c r="AV127" s="1">
        <f t="shared" si="130"/>
        <v>0.3</v>
      </c>
      <c r="AW127" s="2">
        <f t="shared" si="131"/>
        <v>14.7</v>
      </c>
      <c r="AX127" s="1">
        <f t="shared" si="132"/>
        <v>9212.3820598662</v>
      </c>
    </row>
    <row r="128" s="1" customFormat="1" spans="1:50">
      <c r="A128" s="6"/>
      <c r="B128" s="6"/>
      <c r="C128" s="9">
        <v>5</v>
      </c>
      <c r="D128" s="10">
        <v>12.2702258064516</v>
      </c>
      <c r="E128" s="12">
        <f t="shared" si="133"/>
        <v>6.78023333333333</v>
      </c>
      <c r="F128" s="9" t="s">
        <v>111</v>
      </c>
      <c r="G128" s="6">
        <v>6</v>
      </c>
      <c r="H128" s="11">
        <f t="shared" si="116"/>
        <v>12.2702258064516</v>
      </c>
      <c r="I128" s="11">
        <f t="shared" si="117"/>
        <v>285.420225806452</v>
      </c>
      <c r="J128" s="11">
        <f t="shared" si="118"/>
        <v>0.0806743702184127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1.11602690113164</v>
      </c>
      <c r="P128" s="11">
        <f t="shared" si="121"/>
        <v>0.0900347673956021</v>
      </c>
      <c r="Q128" s="15">
        <f t="shared" si="122"/>
        <v>0.0270104302186806</v>
      </c>
      <c r="R128" s="11">
        <f t="shared" si="123"/>
        <v>0.156366</v>
      </c>
      <c r="S128" s="16">
        <f t="shared" si="124"/>
        <v>0.172738512328004</v>
      </c>
      <c r="T128" s="3">
        <v>0.01</v>
      </c>
      <c r="U128" s="17">
        <f t="shared" si="125"/>
        <v>0.00172738512328004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0.00721738512328004</v>
      </c>
      <c r="AU128" s="24">
        <f t="shared" si="129"/>
        <v>52.122</v>
      </c>
      <c r="AV128" s="1">
        <f t="shared" si="130"/>
        <v>0.3</v>
      </c>
      <c r="AW128" s="2">
        <f t="shared" si="131"/>
        <v>14.7</v>
      </c>
      <c r="AX128" s="1">
        <f t="shared" si="132"/>
        <v>11115.1248218979</v>
      </c>
    </row>
    <row r="129" s="1" customFormat="1" spans="1:50">
      <c r="A129" s="6"/>
      <c r="B129" s="6"/>
      <c r="C129" s="9">
        <v>6</v>
      </c>
      <c r="D129" s="10">
        <v>16.4387</v>
      </c>
      <c r="E129" s="12">
        <f t="shared" si="133"/>
        <v>12.2702258064516</v>
      </c>
      <c r="F129" s="9" t="s">
        <v>109</v>
      </c>
      <c r="G129" s="6">
        <v>7</v>
      </c>
      <c r="H129" s="11">
        <f t="shared" si="116"/>
        <v>16.4387</v>
      </c>
      <c r="I129" s="11">
        <f t="shared" si="117"/>
        <v>289.5887</v>
      </c>
      <c r="J129" s="11">
        <f t="shared" si="118"/>
        <v>0.131824546726831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1.54721213373604</v>
      </c>
      <c r="P129" s="11">
        <f t="shared" si="121"/>
        <v>0.203960538220006</v>
      </c>
      <c r="Q129" s="15">
        <f t="shared" si="122"/>
        <v>0.0611881614660019</v>
      </c>
      <c r="R129" s="11">
        <f t="shared" si="123"/>
        <v>0.156366</v>
      </c>
      <c r="S129" s="16">
        <f t="shared" si="124"/>
        <v>0.391313722075143</v>
      </c>
      <c r="T129" s="3">
        <v>0.01</v>
      </c>
      <c r="U129" s="17">
        <f t="shared" si="125"/>
        <v>0.00391313722075143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0.0138631372207514</v>
      </c>
      <c r="AU129" s="24">
        <f t="shared" si="129"/>
        <v>52.122</v>
      </c>
      <c r="AV129" s="1">
        <f t="shared" si="130"/>
        <v>0.3</v>
      </c>
      <c r="AW129" s="2">
        <f t="shared" si="131"/>
        <v>14.7</v>
      </c>
      <c r="AX129" s="1">
        <f t="shared" si="132"/>
        <v>21349.9069260865</v>
      </c>
    </row>
    <row r="130" s="1" customFormat="1" spans="1:50">
      <c r="A130" s="6"/>
      <c r="B130" s="6"/>
      <c r="C130" s="9">
        <v>7</v>
      </c>
      <c r="D130" s="10">
        <v>17.1828709677419</v>
      </c>
      <c r="E130" s="12">
        <f t="shared" si="133"/>
        <v>16.4387</v>
      </c>
      <c r="F130" s="9" t="s">
        <v>109</v>
      </c>
      <c r="G130" s="6">
        <v>8</v>
      </c>
      <c r="H130" s="11">
        <f t="shared" si="116"/>
        <v>17.1828709677419</v>
      </c>
      <c r="I130" s="11">
        <f t="shared" si="117"/>
        <v>290.332870967742</v>
      </c>
      <c r="J130" s="11">
        <f t="shared" si="118"/>
        <v>0.143689206078772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1.86447159551604</v>
      </c>
      <c r="P130" s="11">
        <f t="shared" si="121"/>
        <v>0.267904443316121</v>
      </c>
      <c r="Q130" s="15">
        <f t="shared" si="122"/>
        <v>0.0803713329948362</v>
      </c>
      <c r="R130" s="11">
        <f t="shared" si="123"/>
        <v>0.156366</v>
      </c>
      <c r="S130" s="16">
        <f t="shared" si="124"/>
        <v>0.513994941322514</v>
      </c>
      <c r="T130" s="3">
        <v>0.01</v>
      </c>
      <c r="U130" s="17">
        <f t="shared" si="125"/>
        <v>0.00513994941322514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0.0150899494132251</v>
      </c>
      <c r="AU130" s="24">
        <f t="shared" si="129"/>
        <v>52.122</v>
      </c>
      <c r="AV130" s="1">
        <f t="shared" si="130"/>
        <v>0.3</v>
      </c>
      <c r="AW130" s="2">
        <f t="shared" si="131"/>
        <v>14.7</v>
      </c>
      <c r="AX130" s="1">
        <f t="shared" si="132"/>
        <v>23239.2574899614</v>
      </c>
    </row>
    <row r="131" s="1" customFormat="1" spans="1:50">
      <c r="A131" s="6"/>
      <c r="B131" s="6"/>
      <c r="C131" s="9">
        <v>8</v>
      </c>
      <c r="D131" s="10">
        <v>17.4277741935484</v>
      </c>
      <c r="E131" s="12">
        <f t="shared" si="133"/>
        <v>17.1828709677419</v>
      </c>
      <c r="F131" s="9" t="s">
        <v>109</v>
      </c>
      <c r="G131" s="6">
        <v>9</v>
      </c>
      <c r="H131" s="11">
        <f t="shared" si="116"/>
        <v>17.4277741935484</v>
      </c>
      <c r="I131" s="11">
        <f t="shared" si="117"/>
        <v>290.577774193548</v>
      </c>
      <c r="J131" s="11">
        <f t="shared" si="118"/>
        <v>0.147808549269073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2.11778715219992</v>
      </c>
      <c r="P131" s="11">
        <f t="shared" si="121"/>
        <v>0.31302704662735</v>
      </c>
      <c r="Q131" s="15">
        <f t="shared" si="122"/>
        <v>0.093908113988205</v>
      </c>
      <c r="R131" s="11">
        <f t="shared" si="123"/>
        <v>0.156366</v>
      </c>
      <c r="S131" s="16">
        <f t="shared" si="124"/>
        <v>0.600566069274682</v>
      </c>
      <c r="T131" s="3">
        <v>0.01</v>
      </c>
      <c r="U131" s="17">
        <f t="shared" si="125"/>
        <v>0.00600566069274682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0.0114956606927468</v>
      </c>
      <c r="AU131" s="24">
        <f t="shared" si="129"/>
        <v>52.122</v>
      </c>
      <c r="AV131" s="1">
        <f t="shared" si="130"/>
        <v>0.3</v>
      </c>
      <c r="AW131" s="2">
        <f t="shared" si="131"/>
        <v>14.7</v>
      </c>
      <c r="AX131" s="1">
        <f t="shared" si="132"/>
        <v>17703.8776963583</v>
      </c>
    </row>
    <row r="132" s="1" customFormat="1" spans="1:50">
      <c r="A132" s="6"/>
      <c r="B132" s="6"/>
      <c r="C132" s="9">
        <v>9</v>
      </c>
      <c r="D132" s="10">
        <v>14.3412333333333</v>
      </c>
      <c r="E132" s="12">
        <f t="shared" si="133"/>
        <v>17.4277741935484</v>
      </c>
      <c r="F132" s="9" t="s">
        <v>109</v>
      </c>
      <c r="G132" s="6">
        <v>10</v>
      </c>
      <c r="H132" s="11">
        <f t="shared" si="116"/>
        <v>14.3412333333333</v>
      </c>
      <c r="I132" s="11">
        <f t="shared" si="117"/>
        <v>287.491233333333</v>
      </c>
      <c r="J132" s="11">
        <f t="shared" si="118"/>
        <v>0.103148310000999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2.32598010557257</v>
      </c>
      <c r="P132" s="11">
        <f t="shared" si="121"/>
        <v>0.239920916985755</v>
      </c>
      <c r="Q132" s="15">
        <f t="shared" si="122"/>
        <v>0.0719762750957264</v>
      </c>
      <c r="R132" s="11">
        <f t="shared" si="123"/>
        <v>0.156366</v>
      </c>
      <c r="S132" s="16">
        <f t="shared" si="124"/>
        <v>0.460306429119671</v>
      </c>
      <c r="T132" s="3">
        <v>0.01</v>
      </c>
      <c r="U132" s="17">
        <f t="shared" si="125"/>
        <v>0.00460306429119671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0.0100930642911967</v>
      </c>
      <c r="AU132" s="24">
        <f t="shared" si="129"/>
        <v>52.122</v>
      </c>
      <c r="AV132" s="1">
        <f t="shared" si="130"/>
        <v>0.3</v>
      </c>
      <c r="AW132" s="2">
        <f t="shared" si="131"/>
        <v>14.7</v>
      </c>
      <c r="AX132" s="1">
        <f t="shared" si="132"/>
        <v>15543.8108838381</v>
      </c>
    </row>
    <row r="133" s="1" customFormat="1" spans="1:50">
      <c r="A133" s="6"/>
      <c r="B133" s="6"/>
      <c r="C133" s="9">
        <v>10</v>
      </c>
      <c r="D133" s="10">
        <v>9.5023870967742</v>
      </c>
      <c r="E133" s="12">
        <f t="shared" si="133"/>
        <v>14.3412333333333</v>
      </c>
      <c r="F133" s="9" t="s">
        <v>109</v>
      </c>
      <c r="G133" s="6">
        <v>11</v>
      </c>
      <c r="H133" s="11">
        <f t="shared" si="116"/>
        <v>9.5023870967742</v>
      </c>
      <c r="I133" s="11">
        <f t="shared" si="117"/>
        <v>282.652387096774</v>
      </c>
      <c r="J133" s="11">
        <f t="shared" si="118"/>
        <v>0.0577639590988616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1.98175622915747</v>
      </c>
      <c r="O133" s="11">
        <f t="shared" si="134"/>
        <v>0.625522959429341</v>
      </c>
      <c r="P133" s="11">
        <f t="shared" si="121"/>
        <v>0.0361326826438753</v>
      </c>
      <c r="Q133" s="15">
        <f t="shared" si="122"/>
        <v>0.0108398047931626</v>
      </c>
      <c r="R133" s="11">
        <f t="shared" si="123"/>
        <v>0.156366</v>
      </c>
      <c r="S133" s="16">
        <f t="shared" si="124"/>
        <v>0.069323285069405</v>
      </c>
      <c r="T133" s="3">
        <v>0.01</v>
      </c>
      <c r="U133" s="17">
        <f t="shared" si="125"/>
        <v>0.00069323285069405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0.00618323285069405</v>
      </c>
      <c r="AU133" s="24">
        <f t="shared" si="129"/>
        <v>52.122</v>
      </c>
      <c r="AV133" s="1">
        <f t="shared" si="130"/>
        <v>0.3</v>
      </c>
      <c r="AW133" s="2">
        <f t="shared" si="131"/>
        <v>14.7</v>
      </c>
      <c r="AX133" s="1">
        <f t="shared" si="132"/>
        <v>9522.47992373858</v>
      </c>
    </row>
    <row r="134" s="1" customFormat="1" spans="1:51">
      <c r="A134" s="6"/>
      <c r="B134" s="6"/>
      <c r="C134" s="9">
        <v>11</v>
      </c>
      <c r="D134" s="10">
        <v>4.8204</v>
      </c>
      <c r="E134" s="12">
        <f t="shared" si="133"/>
        <v>9.5023870967742</v>
      </c>
      <c r="F134" s="9" t="s">
        <v>111</v>
      </c>
      <c r="G134" s="6">
        <v>12</v>
      </c>
      <c r="H134" s="11">
        <f t="shared" si="116"/>
        <v>4.8204</v>
      </c>
      <c r="I134" s="11">
        <f t="shared" si="117"/>
        <v>277.9704</v>
      </c>
      <c r="J134" s="11">
        <f t="shared" si="118"/>
        <v>0.0323347423605214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1.11061027678547</v>
      </c>
      <c r="P134" s="11">
        <f t="shared" si="121"/>
        <v>0.0359112971628053</v>
      </c>
      <c r="Q134" s="15">
        <f t="shared" si="122"/>
        <v>0.0107733891488416</v>
      </c>
      <c r="R134" s="11">
        <f t="shared" si="123"/>
        <v>0.156366</v>
      </c>
      <c r="S134" s="16">
        <f t="shared" si="124"/>
        <v>0.0688985402762851</v>
      </c>
      <c r="T134" s="3">
        <v>0.01</v>
      </c>
      <c r="U134" s="17">
        <f t="shared" si="125"/>
        <v>0.000688985402762851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0.00617898540276285</v>
      </c>
      <c r="AU134" s="24">
        <f t="shared" si="129"/>
        <v>52.122</v>
      </c>
      <c r="AV134" s="1">
        <f t="shared" si="130"/>
        <v>0.3</v>
      </c>
      <c r="AW134" s="2">
        <f t="shared" si="131"/>
        <v>14.7</v>
      </c>
      <c r="AX134" s="1">
        <f t="shared" si="132"/>
        <v>9515.93864692941</v>
      </c>
      <c r="AY134" s="1">
        <f>SUM(AX123:AX134)</f>
        <v>153988.464448459</v>
      </c>
    </row>
    <row r="135" s="1" customFormat="1" spans="1:46">
      <c r="A135" s="6"/>
      <c r="B135" s="6"/>
      <c r="C135" s="9">
        <v>12</v>
      </c>
      <c r="D135" s="10">
        <v>-1.83787096774194</v>
      </c>
      <c r="E135" s="12">
        <f t="shared" si="133"/>
        <v>4.8204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-3.41427524648387</v>
      </c>
      <c r="E139" s="9"/>
      <c r="F139" s="9"/>
      <c r="G139" s="6">
        <v>1</v>
      </c>
      <c r="H139" s="11">
        <f t="shared" ref="H139:H150" si="135">E140</f>
        <v>-3.41427524648387</v>
      </c>
      <c r="I139" s="11">
        <f t="shared" ref="I139:I150" si="136">H139+273.15</f>
        <v>269.735724753516</v>
      </c>
      <c r="J139" s="11">
        <f t="shared" ref="J139:J150" si="137">EXP(($C$18*(I139-$C$16))/($C$19*I139*$C$16))</f>
        <v>0.0110981575171438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0.00315964544513085</v>
      </c>
      <c r="Q139" s="15">
        <f t="shared" ref="Q139:Q150" si="141">P139*$B$125</f>
        <v>0.000947893633539255</v>
      </c>
      <c r="R139" s="11">
        <f t="shared" ref="R139:R150" si="142">L139*$B$125</f>
        <v>0.08541</v>
      </c>
      <c r="S139" s="16">
        <f t="shared" ref="S139:S150" si="143">Q139/R139</f>
        <v>0.0110981575171438</v>
      </c>
      <c r="T139" s="3">
        <v>0.01</v>
      </c>
      <c r="U139" s="17">
        <f t="shared" ref="U139:U150" si="144">S139*T139</f>
        <v>0.000110981575171438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0.00560098157517144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8.5</v>
      </c>
      <c r="AX139" s="1">
        <f t="shared" ref="AX139:AX150" si="151">AW139*10000*AV139*0.67*AU139*AT139</f>
        <v>2724.37316793006</v>
      </c>
      <c r="AZ139" s="2">
        <f t="shared" ref="AZ139:AZ150" si="152">$E$12</f>
        <v>8.8</v>
      </c>
      <c r="BA139" s="1">
        <f t="shared" ref="BA139:BA150" si="153">AZ139*10000*AV139*0.67*AU139*AT139</f>
        <v>2820.52751503347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-3.29429032258065</v>
      </c>
      <c r="E140" s="12">
        <f t="shared" ref="E140:E151" si="154">D139</f>
        <v>-3.41427524648387</v>
      </c>
      <c r="F140" s="9" t="s">
        <v>109</v>
      </c>
      <c r="G140" s="6">
        <v>2</v>
      </c>
      <c r="H140" s="11">
        <f t="shared" si="135"/>
        <v>-3.29429032258065</v>
      </c>
      <c r="I140" s="11">
        <f t="shared" si="136"/>
        <v>269.855709677419</v>
      </c>
      <c r="J140" s="11">
        <f t="shared" si="137"/>
        <v>0.0112777189661856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0.566240354554869</v>
      </c>
      <c r="P140" s="11">
        <f t="shared" si="140"/>
        <v>0.00638589958598313</v>
      </c>
      <c r="Q140" s="15">
        <f t="shared" si="141"/>
        <v>0.00191576987579494</v>
      </c>
      <c r="R140" s="11">
        <f t="shared" si="142"/>
        <v>0.08541</v>
      </c>
      <c r="S140" s="16">
        <f t="shared" si="143"/>
        <v>0.0224302760308505</v>
      </c>
      <c r="T140" s="3">
        <v>0.01</v>
      </c>
      <c r="U140" s="17">
        <f t="shared" si="144"/>
        <v>0.000224302760308505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0.0057143027603085</v>
      </c>
      <c r="AU140" s="24">
        <f t="shared" si="148"/>
        <v>28.47</v>
      </c>
      <c r="AV140" s="1">
        <f t="shared" si="149"/>
        <v>0.3</v>
      </c>
      <c r="AW140" s="2">
        <f t="shared" si="150"/>
        <v>8.5</v>
      </c>
      <c r="AX140" s="1">
        <f t="shared" si="151"/>
        <v>2779.49371992652</v>
      </c>
      <c r="AZ140" s="2">
        <f t="shared" si="152"/>
        <v>8.8</v>
      </c>
      <c r="BA140" s="1">
        <f t="shared" si="153"/>
        <v>2877.59349827687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-1.36403448275862</v>
      </c>
      <c r="E141" s="12">
        <f t="shared" si="154"/>
        <v>-3.29429032258065</v>
      </c>
      <c r="F141" s="9" t="s">
        <v>109</v>
      </c>
      <c r="G141" s="6">
        <v>3</v>
      </c>
      <c r="H141" s="11">
        <f t="shared" si="135"/>
        <v>-1.36403448275862</v>
      </c>
      <c r="I141" s="11">
        <f t="shared" si="136"/>
        <v>271.785965517241</v>
      </c>
      <c r="J141" s="11">
        <f t="shared" si="137"/>
        <v>0.014571736578291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0.844554454968886</v>
      </c>
      <c r="P141" s="11">
        <f t="shared" si="140"/>
        <v>0.0123066250438288</v>
      </c>
      <c r="Q141" s="15">
        <f t="shared" si="141"/>
        <v>0.00369198751314863</v>
      </c>
      <c r="R141" s="11">
        <f t="shared" si="142"/>
        <v>0.08541</v>
      </c>
      <c r="S141" s="16">
        <f t="shared" si="143"/>
        <v>0.043226642233329</v>
      </c>
      <c r="T141" s="3">
        <v>0.01</v>
      </c>
      <c r="U141" s="17">
        <f t="shared" si="144"/>
        <v>0.00043226642233329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0.00592226642233329</v>
      </c>
      <c r="AU141" s="24">
        <f t="shared" si="148"/>
        <v>28.47</v>
      </c>
      <c r="AV141" s="1">
        <f t="shared" si="149"/>
        <v>0.3</v>
      </c>
      <c r="AW141" s="2">
        <f t="shared" si="150"/>
        <v>8.5</v>
      </c>
      <c r="AX141" s="1">
        <f t="shared" si="151"/>
        <v>2880.64931437381</v>
      </c>
      <c r="AZ141" s="2">
        <f t="shared" si="152"/>
        <v>8.8</v>
      </c>
      <c r="BA141" s="1">
        <f t="shared" si="153"/>
        <v>2982.31929017524</v>
      </c>
    </row>
    <row r="142" s="1" customFormat="1" spans="1:53">
      <c r="A142" s="6"/>
      <c r="B142" s="6"/>
      <c r="C142" s="9">
        <v>3</v>
      </c>
      <c r="D142" s="10">
        <v>4.102</v>
      </c>
      <c r="E142" s="12">
        <f t="shared" si="154"/>
        <v>-1.36403448275862</v>
      </c>
      <c r="F142" s="9" t="s">
        <v>109</v>
      </c>
      <c r="G142" s="6">
        <v>4</v>
      </c>
      <c r="H142" s="11">
        <f t="shared" si="135"/>
        <v>4.102</v>
      </c>
      <c r="I142" s="11">
        <f t="shared" si="136"/>
        <v>277.252</v>
      </c>
      <c r="J142" s="11">
        <f t="shared" si="137"/>
        <v>0.0295291900026913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1.11694782992506</v>
      </c>
      <c r="P142" s="11">
        <f t="shared" si="140"/>
        <v>0.0329825646929507</v>
      </c>
      <c r="Q142" s="15">
        <f t="shared" si="141"/>
        <v>0.00989476940788521</v>
      </c>
      <c r="R142" s="11">
        <f t="shared" si="142"/>
        <v>0.08541</v>
      </c>
      <c r="S142" s="16">
        <f t="shared" si="143"/>
        <v>0.115850244794347</v>
      </c>
      <c r="T142" s="3">
        <v>0.01</v>
      </c>
      <c r="U142" s="17">
        <f t="shared" si="144"/>
        <v>0.00115850244794347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0.00664850244794347</v>
      </c>
      <c r="AU142" s="24">
        <f t="shared" si="148"/>
        <v>28.47</v>
      </c>
      <c r="AV142" s="1">
        <f t="shared" si="149"/>
        <v>0.3</v>
      </c>
      <c r="AW142" s="2">
        <f t="shared" si="150"/>
        <v>8.5</v>
      </c>
      <c r="AX142" s="1">
        <f t="shared" si="151"/>
        <v>3233.89774327906</v>
      </c>
      <c r="AZ142" s="2">
        <f t="shared" si="152"/>
        <v>8.8</v>
      </c>
      <c r="BA142" s="1">
        <f t="shared" si="153"/>
        <v>3348.03531068891</v>
      </c>
    </row>
    <row r="143" s="1" customFormat="1" spans="1:53">
      <c r="A143" s="6"/>
      <c r="B143" s="6"/>
      <c r="C143" s="9">
        <v>4</v>
      </c>
      <c r="D143" s="10">
        <v>6.78023333333333</v>
      </c>
      <c r="E143" s="12">
        <f t="shared" si="154"/>
        <v>4.102</v>
      </c>
      <c r="F143" s="9" t="s">
        <v>109</v>
      </c>
      <c r="G143" s="6">
        <v>5</v>
      </c>
      <c r="H143" s="11">
        <f t="shared" si="135"/>
        <v>6.78023333333333</v>
      </c>
      <c r="I143" s="11">
        <f t="shared" si="136"/>
        <v>279.930233333333</v>
      </c>
      <c r="J143" s="11">
        <f t="shared" si="137"/>
        <v>0.0413213608668936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1.0297670019705</v>
      </c>
      <c r="O143" s="11">
        <f t="shared" si="155"/>
        <v>0.338898263261605</v>
      </c>
      <c r="P143" s="11">
        <f t="shared" si="140"/>
        <v>0.0140037374333963</v>
      </c>
      <c r="Q143" s="15">
        <f t="shared" si="141"/>
        <v>0.00420112123001889</v>
      </c>
      <c r="R143" s="11">
        <f t="shared" si="142"/>
        <v>0.08541</v>
      </c>
      <c r="S143" s="16">
        <f t="shared" si="143"/>
        <v>0.0491876973424528</v>
      </c>
      <c r="T143" s="3">
        <v>0.01</v>
      </c>
      <c r="U143" s="17">
        <f t="shared" si="144"/>
        <v>0.000491876973424528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0.00598187697342453</v>
      </c>
      <c r="AU143" s="24">
        <f t="shared" si="148"/>
        <v>28.47</v>
      </c>
      <c r="AV143" s="1">
        <f t="shared" si="149"/>
        <v>0.3</v>
      </c>
      <c r="AW143" s="2">
        <f t="shared" si="150"/>
        <v>8.5</v>
      </c>
      <c r="AX143" s="1">
        <f t="shared" si="151"/>
        <v>2909.64447954958</v>
      </c>
      <c r="AZ143" s="2">
        <f t="shared" si="152"/>
        <v>8.8</v>
      </c>
      <c r="BA143" s="1">
        <f t="shared" si="153"/>
        <v>3012.33781412191</v>
      </c>
    </row>
    <row r="144" s="1" customFormat="1" spans="1:53">
      <c r="A144" s="6"/>
      <c r="B144" s="6"/>
      <c r="C144" s="9">
        <v>5</v>
      </c>
      <c r="D144" s="10">
        <v>12.2702258064516</v>
      </c>
      <c r="E144" s="12">
        <f t="shared" si="154"/>
        <v>6.78023333333333</v>
      </c>
      <c r="F144" s="9" t="s">
        <v>111</v>
      </c>
      <c r="G144" s="6">
        <v>6</v>
      </c>
      <c r="H144" s="11">
        <f t="shared" si="135"/>
        <v>12.2702258064516</v>
      </c>
      <c r="I144" s="11">
        <f t="shared" si="136"/>
        <v>285.420225806452</v>
      </c>
      <c r="J144" s="11">
        <f t="shared" si="137"/>
        <v>0.0806743702184127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0.609594525828209</v>
      </c>
      <c r="P144" s="11">
        <f t="shared" si="140"/>
        <v>0.0491786544597827</v>
      </c>
      <c r="Q144" s="15">
        <f t="shared" si="141"/>
        <v>0.0147535963379348</v>
      </c>
      <c r="R144" s="11">
        <f t="shared" si="142"/>
        <v>0.08541</v>
      </c>
      <c r="S144" s="16">
        <f t="shared" si="143"/>
        <v>0.172738512328004</v>
      </c>
      <c r="T144" s="3">
        <v>0.01</v>
      </c>
      <c r="U144" s="17">
        <f t="shared" si="144"/>
        <v>0.00172738512328004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0.00721738512328004</v>
      </c>
      <c r="AU144" s="24">
        <f t="shared" si="148"/>
        <v>28.47</v>
      </c>
      <c r="AV144" s="1">
        <f t="shared" si="149"/>
        <v>0.3</v>
      </c>
      <c r="AW144" s="2">
        <f t="shared" si="150"/>
        <v>8.5</v>
      </c>
      <c r="AX144" s="1">
        <f t="shared" si="151"/>
        <v>3510.60793694539</v>
      </c>
      <c r="AZ144" s="2">
        <f t="shared" si="152"/>
        <v>8.8</v>
      </c>
      <c r="BA144" s="1">
        <f t="shared" si="153"/>
        <v>3634.51174648464</v>
      </c>
    </row>
    <row r="145" s="1" customFormat="1" spans="1:53">
      <c r="A145" s="6"/>
      <c r="B145" s="6"/>
      <c r="C145" s="9">
        <v>6</v>
      </c>
      <c r="D145" s="10">
        <v>16.4387</v>
      </c>
      <c r="E145" s="12">
        <f t="shared" si="154"/>
        <v>12.2702258064516</v>
      </c>
      <c r="F145" s="9" t="s">
        <v>109</v>
      </c>
      <c r="G145" s="6">
        <v>7</v>
      </c>
      <c r="H145" s="11">
        <f t="shared" si="135"/>
        <v>16.4387</v>
      </c>
      <c r="I145" s="11">
        <f t="shared" si="136"/>
        <v>289.5887</v>
      </c>
      <c r="J145" s="11">
        <f t="shared" si="137"/>
        <v>0.131824546726831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0.845115871368426</v>
      </c>
      <c r="P145" s="11">
        <f t="shared" si="140"/>
        <v>0.111407016674793</v>
      </c>
      <c r="Q145" s="15">
        <f t="shared" si="141"/>
        <v>0.033422105002438</v>
      </c>
      <c r="R145" s="11">
        <f t="shared" si="142"/>
        <v>0.08541</v>
      </c>
      <c r="S145" s="16">
        <f t="shared" si="143"/>
        <v>0.391313722075143</v>
      </c>
      <c r="T145" s="3">
        <v>0.01</v>
      </c>
      <c r="U145" s="17">
        <f t="shared" si="144"/>
        <v>0.00391313722075143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0.0138631372207514</v>
      </c>
      <c r="AU145" s="24">
        <f t="shared" si="148"/>
        <v>28.47</v>
      </c>
      <c r="AV145" s="1">
        <f t="shared" si="149"/>
        <v>0.3</v>
      </c>
      <c r="AW145" s="2">
        <f t="shared" si="150"/>
        <v>8.5</v>
      </c>
      <c r="AX145" s="1">
        <f t="shared" si="151"/>
        <v>6743.16788238884</v>
      </c>
      <c r="AZ145" s="2">
        <f t="shared" si="152"/>
        <v>8.8</v>
      </c>
      <c r="BA145" s="1">
        <f t="shared" si="153"/>
        <v>6981.16204294374</v>
      </c>
    </row>
    <row r="146" s="1" customFormat="1" spans="1:53">
      <c r="A146" s="6"/>
      <c r="B146" s="6"/>
      <c r="C146" s="9">
        <v>7</v>
      </c>
      <c r="D146" s="10">
        <v>17.1828709677419</v>
      </c>
      <c r="E146" s="12">
        <f t="shared" si="154"/>
        <v>16.4387</v>
      </c>
      <c r="F146" s="9" t="s">
        <v>109</v>
      </c>
      <c r="G146" s="6">
        <v>8</v>
      </c>
      <c r="H146" s="11">
        <f t="shared" si="135"/>
        <v>17.1828709677419</v>
      </c>
      <c r="I146" s="11">
        <f t="shared" si="136"/>
        <v>290.332870967742</v>
      </c>
      <c r="J146" s="11">
        <f t="shared" si="137"/>
        <v>0.143689206078772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1.01840885469363</v>
      </c>
      <c r="P146" s="11">
        <f t="shared" si="140"/>
        <v>0.14633435979452</v>
      </c>
      <c r="Q146" s="15">
        <f t="shared" si="141"/>
        <v>0.0439003079383559</v>
      </c>
      <c r="R146" s="11">
        <f t="shared" si="142"/>
        <v>0.08541</v>
      </c>
      <c r="S146" s="16">
        <f t="shared" si="143"/>
        <v>0.513994941322514</v>
      </c>
      <c r="T146" s="3">
        <v>0.01</v>
      </c>
      <c r="U146" s="17">
        <f t="shared" si="144"/>
        <v>0.00513994941322514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0.0150899494132251</v>
      </c>
      <c r="AU146" s="24">
        <f t="shared" si="148"/>
        <v>28.47</v>
      </c>
      <c r="AV146" s="1">
        <f t="shared" si="149"/>
        <v>0.3</v>
      </c>
      <c r="AW146" s="2">
        <f t="shared" si="150"/>
        <v>8.5</v>
      </c>
      <c r="AX146" s="1">
        <f t="shared" si="151"/>
        <v>7339.90153958937</v>
      </c>
      <c r="AZ146" s="2">
        <f t="shared" si="152"/>
        <v>8.8</v>
      </c>
      <c r="BA146" s="1">
        <f t="shared" si="153"/>
        <v>7598.95688804546</v>
      </c>
    </row>
    <row r="147" s="1" customFormat="1" spans="1:53">
      <c r="A147" s="6"/>
      <c r="B147" s="6"/>
      <c r="C147" s="9">
        <v>8</v>
      </c>
      <c r="D147" s="10">
        <v>17.4277741935484</v>
      </c>
      <c r="E147" s="12">
        <f t="shared" si="154"/>
        <v>17.1828709677419</v>
      </c>
      <c r="F147" s="9" t="s">
        <v>109</v>
      </c>
      <c r="G147" s="6">
        <v>9</v>
      </c>
      <c r="H147" s="11">
        <f t="shared" si="135"/>
        <v>17.4277741935484</v>
      </c>
      <c r="I147" s="11">
        <f t="shared" si="136"/>
        <v>290.577774193548</v>
      </c>
      <c r="J147" s="11">
        <f t="shared" si="137"/>
        <v>0.147808549269073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1.15677449489911</v>
      </c>
      <c r="P147" s="11">
        <f t="shared" si="140"/>
        <v>0.170981159922502</v>
      </c>
      <c r="Q147" s="15">
        <f t="shared" si="141"/>
        <v>0.0512943479767506</v>
      </c>
      <c r="R147" s="11">
        <f t="shared" si="142"/>
        <v>0.08541</v>
      </c>
      <c r="S147" s="16">
        <f t="shared" si="143"/>
        <v>0.600566069274682</v>
      </c>
      <c r="T147" s="3">
        <v>0.01</v>
      </c>
      <c r="U147" s="17">
        <f t="shared" si="144"/>
        <v>0.00600566069274682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0.0114956606927468</v>
      </c>
      <c r="AU147" s="24">
        <f t="shared" si="148"/>
        <v>28.47</v>
      </c>
      <c r="AV147" s="1">
        <f t="shared" si="149"/>
        <v>0.3</v>
      </c>
      <c r="AW147" s="2">
        <f t="shared" si="150"/>
        <v>8.5</v>
      </c>
      <c r="AX147" s="1">
        <f t="shared" si="151"/>
        <v>5591.60374277595</v>
      </c>
      <c r="AZ147" s="2">
        <f t="shared" si="152"/>
        <v>8.8</v>
      </c>
      <c r="BA147" s="1">
        <f t="shared" si="153"/>
        <v>5788.95446310922</v>
      </c>
    </row>
    <row r="148" s="1" customFormat="1" spans="1:53">
      <c r="A148" s="6"/>
      <c r="B148" s="6"/>
      <c r="C148" s="9">
        <v>9</v>
      </c>
      <c r="D148" s="10">
        <v>14.3412333333333</v>
      </c>
      <c r="E148" s="12">
        <f t="shared" si="154"/>
        <v>17.4277741935484</v>
      </c>
      <c r="F148" s="9" t="s">
        <v>109</v>
      </c>
      <c r="G148" s="6">
        <v>10</v>
      </c>
      <c r="H148" s="11">
        <f t="shared" si="135"/>
        <v>14.3412333333333</v>
      </c>
      <c r="I148" s="11">
        <f t="shared" si="136"/>
        <v>287.491233333333</v>
      </c>
      <c r="J148" s="11">
        <f t="shared" si="137"/>
        <v>0.103148310000999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1.27049333497661</v>
      </c>
      <c r="P148" s="11">
        <f t="shared" si="140"/>
        <v>0.13104924037037</v>
      </c>
      <c r="Q148" s="15">
        <f t="shared" si="141"/>
        <v>0.0393147721111111</v>
      </c>
      <c r="R148" s="11">
        <f t="shared" si="142"/>
        <v>0.08541</v>
      </c>
      <c r="S148" s="16">
        <f t="shared" si="143"/>
        <v>0.46030642911967</v>
      </c>
      <c r="T148" s="3">
        <v>0.01</v>
      </c>
      <c r="U148" s="17">
        <f t="shared" si="144"/>
        <v>0.0046030642911967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0.0100930642911967</v>
      </c>
      <c r="AU148" s="24">
        <f t="shared" si="148"/>
        <v>28.47</v>
      </c>
      <c r="AV148" s="1">
        <f t="shared" si="149"/>
        <v>0.3</v>
      </c>
      <c r="AW148" s="2">
        <f t="shared" si="150"/>
        <v>8.5</v>
      </c>
      <c r="AX148" s="1">
        <f t="shared" si="151"/>
        <v>4909.36689722777</v>
      </c>
      <c r="AZ148" s="2">
        <f t="shared" si="152"/>
        <v>8.8</v>
      </c>
      <c r="BA148" s="1">
        <f t="shared" si="153"/>
        <v>5082.63867007111</v>
      </c>
    </row>
    <row r="149" s="1" customFormat="1" spans="1:53">
      <c r="A149" s="6"/>
      <c r="B149" s="6"/>
      <c r="C149" s="9">
        <v>10</v>
      </c>
      <c r="D149" s="10">
        <v>9.5023870967742</v>
      </c>
      <c r="E149" s="12">
        <f t="shared" si="154"/>
        <v>14.3412333333333</v>
      </c>
      <c r="F149" s="9" t="s">
        <v>109</v>
      </c>
      <c r="G149" s="6">
        <v>11</v>
      </c>
      <c r="H149" s="11">
        <f t="shared" si="135"/>
        <v>9.5023870967742</v>
      </c>
      <c r="I149" s="11">
        <f t="shared" si="136"/>
        <v>282.652387096774</v>
      </c>
      <c r="J149" s="11">
        <f t="shared" si="137"/>
        <v>0.0577639590988616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1.08247188987593</v>
      </c>
      <c r="O149" s="11">
        <f t="shared" si="155"/>
        <v>0.341672204730312</v>
      </c>
      <c r="P149" s="11">
        <f t="shared" si="140"/>
        <v>0.0197363392592596</v>
      </c>
      <c r="Q149" s="15">
        <f t="shared" si="141"/>
        <v>0.00592090177777788</v>
      </c>
      <c r="R149" s="11">
        <f t="shared" si="142"/>
        <v>0.08541</v>
      </c>
      <c r="S149" s="16">
        <f t="shared" si="143"/>
        <v>0.069323285069405</v>
      </c>
      <c r="T149" s="3">
        <v>0.01</v>
      </c>
      <c r="U149" s="17">
        <f t="shared" si="144"/>
        <v>0.00069323285069405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0.00618323285069405</v>
      </c>
      <c r="AU149" s="24">
        <f t="shared" si="148"/>
        <v>28.47</v>
      </c>
      <c r="AV149" s="1">
        <f t="shared" si="149"/>
        <v>0.3</v>
      </c>
      <c r="AW149" s="2">
        <f t="shared" si="150"/>
        <v>8.5</v>
      </c>
      <c r="AX149" s="1">
        <f t="shared" si="151"/>
        <v>3007.58598174445</v>
      </c>
      <c r="AZ149" s="2">
        <f t="shared" si="152"/>
        <v>8.8</v>
      </c>
      <c r="BA149" s="1">
        <f t="shared" si="153"/>
        <v>3113.73607521778</v>
      </c>
    </row>
    <row r="150" s="1" customFormat="1" spans="1:54">
      <c r="A150" s="6"/>
      <c r="B150" s="6"/>
      <c r="C150" s="9">
        <v>11</v>
      </c>
      <c r="D150" s="10">
        <v>4.8204</v>
      </c>
      <c r="E150" s="12">
        <f t="shared" si="154"/>
        <v>9.5023870967742</v>
      </c>
      <c r="F150" s="9" t="s">
        <v>111</v>
      </c>
      <c r="G150" s="6">
        <v>12</v>
      </c>
      <c r="H150" s="11">
        <f t="shared" si="135"/>
        <v>4.8204</v>
      </c>
      <c r="I150" s="11">
        <f t="shared" si="136"/>
        <v>277.9704</v>
      </c>
      <c r="J150" s="11">
        <f t="shared" si="137"/>
        <v>0.0323347423605214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0.606635865471052</v>
      </c>
      <c r="P150" s="11">
        <f t="shared" si="140"/>
        <v>0.0196154144166584</v>
      </c>
      <c r="Q150" s="15">
        <f t="shared" si="141"/>
        <v>0.00588462432499751</v>
      </c>
      <c r="R150" s="11">
        <f t="shared" si="142"/>
        <v>0.08541</v>
      </c>
      <c r="S150" s="16">
        <f t="shared" si="143"/>
        <v>0.0688985402762851</v>
      </c>
      <c r="T150" s="3">
        <v>0.01</v>
      </c>
      <c r="U150" s="17">
        <f t="shared" si="144"/>
        <v>0.000688985402762851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0.00617898540276285</v>
      </c>
      <c r="AU150" s="24">
        <f t="shared" si="148"/>
        <v>28.47</v>
      </c>
      <c r="AV150" s="1">
        <f t="shared" si="149"/>
        <v>0.3</v>
      </c>
      <c r="AW150" s="2">
        <f t="shared" si="150"/>
        <v>8.5</v>
      </c>
      <c r="AX150" s="1">
        <f t="shared" si="151"/>
        <v>3005.51998080861</v>
      </c>
      <c r="AY150" s="1">
        <f>SUM(AX139:AX150)</f>
        <v>48635.8123865394</v>
      </c>
      <c r="AZ150" s="2">
        <f t="shared" si="152"/>
        <v>8.8</v>
      </c>
      <c r="BA150" s="1">
        <f t="shared" si="153"/>
        <v>3111.59715660185</v>
      </c>
      <c r="BB150" s="1">
        <f>SUM(BA139:BA150)</f>
        <v>50352.3704707702</v>
      </c>
    </row>
    <row r="151" s="1" customFormat="1" spans="1:46">
      <c r="A151" s="6"/>
      <c r="B151" s="6"/>
      <c r="C151" s="9">
        <v>12</v>
      </c>
      <c r="D151" s="10">
        <v>-1.83787096774194</v>
      </c>
      <c r="E151" s="12">
        <f t="shared" si="154"/>
        <v>4.8204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600.3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60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523.4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30.4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2342.38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15.5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63234496.3260256</v>
      </c>
      <c r="J16" s="7" t="s">
        <v>35</v>
      </c>
      <c r="K16" s="7">
        <f>I16/(10000*1000)</f>
        <v>6.32344963260256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43462146.1493231</v>
      </c>
      <c r="J17" s="7" t="s">
        <v>35</v>
      </c>
      <c r="K17" s="7">
        <f>I17/(10000*1000)</f>
        <v>4.34621461493231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7.38963565625806</v>
      </c>
      <c r="E29" s="9"/>
      <c r="F29" s="9"/>
      <c r="G29" s="6">
        <v>1</v>
      </c>
      <c r="H29" s="11">
        <f t="shared" ref="H29:H40" si="0">E30</f>
        <v>7.38963565625806</v>
      </c>
      <c r="I29" s="11">
        <f t="shared" ref="I29:I40" si="1">H29+273.15</f>
        <v>280.539635656258</v>
      </c>
      <c r="J29" s="11">
        <f t="shared" ref="J29:J40" si="2">EXP(($C$18*(I29-$C$16))/($C$19*I29*$C$16))</f>
        <v>0.0445644642164847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0.0442707101231911</v>
      </c>
      <c r="Q29" s="15">
        <f t="shared" ref="Q29:Q40" si="6">P29*$B$31</f>
        <v>0.00575519231601484</v>
      </c>
      <c r="R29" s="11">
        <f t="shared" ref="R29:R40" si="7">L29*$B$31</f>
        <v>0.129143083333333</v>
      </c>
      <c r="S29" s="16">
        <f t="shared" ref="S29:S40" si="8">Q29/R29</f>
        <v>0.0445644642164848</v>
      </c>
      <c r="T29" s="3">
        <v>0.01</v>
      </c>
      <c r="U29" s="17">
        <f t="shared" ref="U29:U40" si="9">S29*T29</f>
        <v>0.000445644642164848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0.0223456446421648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0.108333333333333</v>
      </c>
      <c r="AU29" s="1">
        <f t="shared" ref="AU29:AU40" si="17">AT29*10000*AS29*0.67*AR29*AQ29</f>
        <v>209.459927112291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6.86790322580645</v>
      </c>
      <c r="E30" s="12">
        <f t="shared" ref="E30:E41" si="18">D29</f>
        <v>7.38963565625806</v>
      </c>
      <c r="F30" s="9" t="s">
        <v>109</v>
      </c>
      <c r="G30" s="6">
        <v>2</v>
      </c>
      <c r="H30" s="11">
        <f t="shared" si="0"/>
        <v>6.86790322580645</v>
      </c>
      <c r="I30" s="11">
        <f t="shared" si="1"/>
        <v>280.017903225806</v>
      </c>
      <c r="J30" s="11">
        <f t="shared" si="2"/>
        <v>0.0417738124826812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1.94254595654348</v>
      </c>
      <c r="P30" s="11">
        <f t="shared" si="5"/>
        <v>0.0811475505276378</v>
      </c>
      <c r="Q30" s="15">
        <f t="shared" si="6"/>
        <v>0.0105491815685929</v>
      </c>
      <c r="R30" s="11">
        <f t="shared" si="7"/>
        <v>0.129143083333333</v>
      </c>
      <c r="S30" s="16">
        <f t="shared" si="8"/>
        <v>0.0816859973937921</v>
      </c>
      <c r="T30" s="3">
        <v>0.01</v>
      </c>
      <c r="U30" s="17">
        <f t="shared" si="9"/>
        <v>0.000816859973937921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0.0227168599739379</v>
      </c>
      <c r="AR30" s="24">
        <f t="shared" si="15"/>
        <v>99.3408333333333</v>
      </c>
      <c r="AS30" s="1">
        <f t="shared" si="16"/>
        <v>0.13</v>
      </c>
      <c r="AT30" s="2">
        <f>$E$4/12</f>
        <v>0.108333333333333</v>
      </c>
      <c r="AU30" s="1">
        <f t="shared" si="17"/>
        <v>212.939564311454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9.49582758620689</v>
      </c>
      <c r="E31" s="12">
        <f t="shared" si="18"/>
        <v>6.86790322580645</v>
      </c>
      <c r="F31" s="9" t="s">
        <v>109</v>
      </c>
      <c r="G31" s="6">
        <v>3</v>
      </c>
      <c r="H31" s="11">
        <f t="shared" si="0"/>
        <v>9.49582758620689</v>
      </c>
      <c r="I31" s="11">
        <f t="shared" si="1"/>
        <v>282.645827586207</v>
      </c>
      <c r="J31" s="11">
        <f t="shared" si="2"/>
        <v>0.0577177980860579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2.85480673934917</v>
      </c>
      <c r="P31" s="11">
        <f t="shared" si="5"/>
        <v>0.164773158956473</v>
      </c>
      <c r="Q31" s="15">
        <f t="shared" si="6"/>
        <v>0.0214205106643414</v>
      </c>
      <c r="R31" s="11">
        <f t="shared" si="7"/>
        <v>0.129143083333333</v>
      </c>
      <c r="S31" s="16">
        <f t="shared" si="8"/>
        <v>0.16586649560668</v>
      </c>
      <c r="T31" s="3">
        <v>0.01</v>
      </c>
      <c r="U31" s="17">
        <f t="shared" si="9"/>
        <v>0.0016586649560668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0.0235586649560668</v>
      </c>
      <c r="AR31" s="24">
        <f t="shared" si="15"/>
        <v>99.3408333333333</v>
      </c>
      <c r="AS31" s="1">
        <f t="shared" si="16"/>
        <v>0.13</v>
      </c>
      <c r="AT31" s="2">
        <f>$E$4/12</f>
        <v>0.108333333333333</v>
      </c>
      <c r="AU31" s="1">
        <f t="shared" si="17"/>
        <v>220.830337346784</v>
      </c>
    </row>
    <row r="32" s="1" customFormat="1" spans="1:47">
      <c r="A32" s="6"/>
      <c r="B32" s="6"/>
      <c r="C32" s="9">
        <v>3</v>
      </c>
      <c r="D32" s="10">
        <v>13.1231290322581</v>
      </c>
      <c r="E32" s="12">
        <f t="shared" si="18"/>
        <v>9.49582758620689</v>
      </c>
      <c r="F32" s="9" t="s">
        <v>109</v>
      </c>
      <c r="G32" s="6">
        <v>4</v>
      </c>
      <c r="H32" s="11">
        <f t="shared" si="0"/>
        <v>13.1231290322581</v>
      </c>
      <c r="I32" s="11">
        <f t="shared" si="1"/>
        <v>286.273129032258</v>
      </c>
      <c r="J32" s="11">
        <f t="shared" si="2"/>
        <v>0.0893050061478594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3.68344191372603</v>
      </c>
      <c r="P32" s="11">
        <f t="shared" si="5"/>
        <v>0.328949802750586</v>
      </c>
      <c r="Q32" s="15">
        <f t="shared" si="6"/>
        <v>0.0427634743575762</v>
      </c>
      <c r="R32" s="11">
        <f t="shared" si="7"/>
        <v>0.129143083333333</v>
      </c>
      <c r="S32" s="16">
        <f t="shared" si="8"/>
        <v>0.331132517931284</v>
      </c>
      <c r="T32" s="3">
        <v>0.01</v>
      </c>
      <c r="U32" s="17">
        <f t="shared" si="9"/>
        <v>0.00331132517931284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0.0252113251793128</v>
      </c>
      <c r="AR32" s="24">
        <f t="shared" si="15"/>
        <v>99.3408333333333</v>
      </c>
      <c r="AS32" s="1">
        <f t="shared" si="16"/>
        <v>0.13</v>
      </c>
      <c r="AT32" s="2">
        <f>$E$4/12</f>
        <v>0.108333333333333</v>
      </c>
      <c r="AU32" s="1">
        <f t="shared" si="17"/>
        <v>236.321771827457</v>
      </c>
    </row>
    <row r="33" s="1" customFormat="1" spans="1:47">
      <c r="A33" s="6"/>
      <c r="B33" s="6"/>
      <c r="C33" s="9">
        <v>4</v>
      </c>
      <c r="D33" s="10">
        <v>14.472</v>
      </c>
      <c r="E33" s="12">
        <f t="shared" si="18"/>
        <v>13.1231290322581</v>
      </c>
      <c r="F33" s="9" t="s">
        <v>109</v>
      </c>
      <c r="G33" s="6">
        <v>5</v>
      </c>
      <c r="H33" s="11">
        <f t="shared" si="0"/>
        <v>14.472</v>
      </c>
      <c r="I33" s="11">
        <f t="shared" si="1"/>
        <v>287.622</v>
      </c>
      <c r="J33" s="11">
        <f t="shared" si="2"/>
        <v>0.104748885499389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3.18676750542667</v>
      </c>
      <c r="O33" s="11">
        <f t="shared" si="19"/>
        <v>1.16113293888211</v>
      </c>
      <c r="P33" s="11">
        <f t="shared" si="5"/>
        <v>0.12162738126453</v>
      </c>
      <c r="Q33" s="15">
        <f t="shared" si="6"/>
        <v>0.0158115595643889</v>
      </c>
      <c r="R33" s="11">
        <f t="shared" si="7"/>
        <v>0.129143083333333</v>
      </c>
      <c r="S33" s="16">
        <f t="shared" si="8"/>
        <v>0.122434428203774</v>
      </c>
      <c r="T33" s="3">
        <v>0.01</v>
      </c>
      <c r="U33" s="17">
        <f t="shared" si="9"/>
        <v>0.00122434428203774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0.0231243442820377</v>
      </c>
      <c r="AR33" s="24">
        <f t="shared" si="15"/>
        <v>99.3408333333333</v>
      </c>
      <c r="AS33" s="1">
        <f t="shared" si="16"/>
        <v>0.13</v>
      </c>
      <c r="AT33" s="2">
        <f>$E$4/12</f>
        <v>0.108333333333333</v>
      </c>
      <c r="AU33" s="1">
        <f t="shared" si="17"/>
        <v>216.759173673402</v>
      </c>
    </row>
    <row r="34" s="1" customFormat="1" spans="1:47">
      <c r="A34" s="6"/>
      <c r="B34" s="6"/>
      <c r="C34" s="9">
        <v>5</v>
      </c>
      <c r="D34" s="10">
        <v>21.537935483871</v>
      </c>
      <c r="E34" s="12">
        <f t="shared" si="18"/>
        <v>14.472</v>
      </c>
      <c r="F34" s="9" t="s">
        <v>111</v>
      </c>
      <c r="G34" s="6">
        <v>6</v>
      </c>
      <c r="H34" s="11">
        <f t="shared" si="0"/>
        <v>21.537935483871</v>
      </c>
      <c r="I34" s="11">
        <f t="shared" si="1"/>
        <v>294.687935483871</v>
      </c>
      <c r="J34" s="11">
        <f t="shared" si="2"/>
        <v>0.2358688817128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2.03291389095091</v>
      </c>
      <c r="P34" s="11">
        <f t="shared" si="5"/>
        <v>0.479501126077009</v>
      </c>
      <c r="Q34" s="15">
        <f t="shared" si="6"/>
        <v>0.0623351463900111</v>
      </c>
      <c r="R34" s="11">
        <f t="shared" si="7"/>
        <v>0.129143083333333</v>
      </c>
      <c r="S34" s="16">
        <f t="shared" si="8"/>
        <v>0.482682810268027</v>
      </c>
      <c r="T34" s="3">
        <v>0.01</v>
      </c>
      <c r="U34" s="17">
        <f t="shared" si="9"/>
        <v>0.00482682810268027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0.0267268281026803</v>
      </c>
      <c r="AR34" s="24">
        <f t="shared" si="15"/>
        <v>99.3408333333333</v>
      </c>
      <c r="AS34" s="1">
        <f t="shared" si="16"/>
        <v>0.13</v>
      </c>
      <c r="AT34" s="2">
        <f>$E$4/12</f>
        <v>0.108333333333333</v>
      </c>
      <c r="AU34" s="1">
        <f t="shared" si="17"/>
        <v>250.527543777666</v>
      </c>
    </row>
    <row r="35" s="1" customFormat="1" spans="1:47">
      <c r="A35" s="6"/>
      <c r="B35" s="6"/>
      <c r="C35" s="9">
        <v>6</v>
      </c>
      <c r="D35" s="10">
        <v>23.4181</v>
      </c>
      <c r="E35" s="12">
        <f t="shared" si="18"/>
        <v>21.537935483871</v>
      </c>
      <c r="F35" s="9" t="s">
        <v>109</v>
      </c>
      <c r="G35" s="6">
        <v>7</v>
      </c>
      <c r="H35" s="11">
        <f t="shared" si="0"/>
        <v>23.4181</v>
      </c>
      <c r="I35" s="11">
        <f t="shared" si="1"/>
        <v>296.5681</v>
      </c>
      <c r="J35" s="11">
        <f t="shared" si="2"/>
        <v>0.290832502367009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2.54682109820723</v>
      </c>
      <c r="P35" s="11">
        <f t="shared" si="5"/>
        <v>0.740698353072704</v>
      </c>
      <c r="Q35" s="15">
        <f t="shared" si="6"/>
        <v>0.0962907858994516</v>
      </c>
      <c r="R35" s="11">
        <f t="shared" si="7"/>
        <v>0.129143083333333</v>
      </c>
      <c r="S35" s="16">
        <f t="shared" si="8"/>
        <v>0.74561318666145</v>
      </c>
      <c r="T35" s="3">
        <v>0.01</v>
      </c>
      <c r="U35" s="17">
        <f t="shared" si="9"/>
        <v>0.0074561318666145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0.0369061318666145</v>
      </c>
      <c r="AR35" s="24">
        <f t="shared" si="15"/>
        <v>99.3408333333333</v>
      </c>
      <c r="AS35" s="1">
        <f t="shared" si="16"/>
        <v>0.13</v>
      </c>
      <c r="AT35" s="2">
        <f>$E$4/12</f>
        <v>0.108333333333333</v>
      </c>
      <c r="AU35" s="1">
        <f t="shared" si="17"/>
        <v>345.944626551116</v>
      </c>
    </row>
    <row r="36" s="1" customFormat="1" spans="1:47">
      <c r="A36" s="6"/>
      <c r="B36" s="6"/>
      <c r="C36" s="9">
        <v>7</v>
      </c>
      <c r="D36" s="10">
        <v>24.4066774193548</v>
      </c>
      <c r="E36" s="12">
        <f t="shared" si="18"/>
        <v>23.4181</v>
      </c>
      <c r="F36" s="9" t="s">
        <v>109</v>
      </c>
      <c r="G36" s="6">
        <v>8</v>
      </c>
      <c r="H36" s="11">
        <f t="shared" si="0"/>
        <v>24.4066774193548</v>
      </c>
      <c r="I36" s="11">
        <f t="shared" si="1"/>
        <v>297.556677419355</v>
      </c>
      <c r="J36" s="11">
        <f t="shared" si="2"/>
        <v>0.324350360088056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2.79953107846786</v>
      </c>
      <c r="P36" s="11">
        <f t="shared" si="5"/>
        <v>0.908028913378755</v>
      </c>
      <c r="Q36" s="15">
        <f t="shared" si="6"/>
        <v>0.118043758739238</v>
      </c>
      <c r="R36" s="11">
        <f t="shared" si="7"/>
        <v>0.129143083333333</v>
      </c>
      <c r="S36" s="16">
        <f t="shared" si="8"/>
        <v>0.914054053011526</v>
      </c>
      <c r="T36" s="3">
        <v>0.01</v>
      </c>
      <c r="U36" s="17">
        <f t="shared" si="9"/>
        <v>0.00914054053011526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0.0385905405301152</v>
      </c>
      <c r="AR36" s="24">
        <f t="shared" si="15"/>
        <v>99.3408333333333</v>
      </c>
      <c r="AS36" s="1">
        <f t="shared" si="16"/>
        <v>0.13</v>
      </c>
      <c r="AT36" s="2">
        <f>$E$4/12</f>
        <v>0.108333333333333</v>
      </c>
      <c r="AU36" s="1">
        <f t="shared" si="17"/>
        <v>361.733659337328</v>
      </c>
    </row>
    <row r="37" s="1" customFormat="1" spans="1:47">
      <c r="A37" s="6"/>
      <c r="B37" s="6"/>
      <c r="C37" s="9">
        <v>8</v>
      </c>
      <c r="D37" s="10">
        <v>24.5833548387097</v>
      </c>
      <c r="E37" s="12">
        <f t="shared" si="18"/>
        <v>24.4066774193548</v>
      </c>
      <c r="F37" s="9" t="s">
        <v>109</v>
      </c>
      <c r="G37" s="6">
        <v>9</v>
      </c>
      <c r="H37" s="11">
        <f t="shared" si="0"/>
        <v>24.5833548387097</v>
      </c>
      <c r="I37" s="11">
        <f t="shared" si="1"/>
        <v>297.73335483871</v>
      </c>
      <c r="J37" s="11">
        <f t="shared" si="2"/>
        <v>0.33071007056561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2.88491049842244</v>
      </c>
      <c r="P37" s="11">
        <f t="shared" si="5"/>
        <v>0.954068954508753</v>
      </c>
      <c r="Q37" s="15">
        <f t="shared" si="6"/>
        <v>0.124028964086138</v>
      </c>
      <c r="R37" s="11">
        <f t="shared" si="7"/>
        <v>0.129143083333333</v>
      </c>
      <c r="S37" s="16">
        <f t="shared" si="8"/>
        <v>0.960399588462705</v>
      </c>
      <c r="T37" s="3">
        <v>0.01</v>
      </c>
      <c r="U37" s="17">
        <f t="shared" si="9"/>
        <v>0.00960399588462705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0.0315039958846271</v>
      </c>
      <c r="AR37" s="24">
        <f t="shared" si="15"/>
        <v>99.3408333333333</v>
      </c>
      <c r="AS37" s="1">
        <f t="shared" si="16"/>
        <v>0.13</v>
      </c>
      <c r="AT37" s="2">
        <f>$E$4/12</f>
        <v>0.108333333333333</v>
      </c>
      <c r="AU37" s="1">
        <f t="shared" si="17"/>
        <v>295.306973122105</v>
      </c>
    </row>
    <row r="38" s="1" customFormat="1" spans="1:47">
      <c r="A38" s="6"/>
      <c r="B38" s="6"/>
      <c r="C38" s="9">
        <v>9</v>
      </c>
      <c r="D38" s="10">
        <v>19.5293333333333</v>
      </c>
      <c r="E38" s="12">
        <f t="shared" si="18"/>
        <v>24.5833548387097</v>
      </c>
      <c r="F38" s="9" t="s">
        <v>109</v>
      </c>
      <c r="G38" s="6">
        <v>10</v>
      </c>
      <c r="H38" s="11">
        <f t="shared" si="0"/>
        <v>19.5293333333333</v>
      </c>
      <c r="I38" s="11">
        <f t="shared" si="1"/>
        <v>292.679333333333</v>
      </c>
      <c r="J38" s="11">
        <f t="shared" si="2"/>
        <v>0.188015028562577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2.92424987724702</v>
      </c>
      <c r="P38" s="11">
        <f t="shared" si="5"/>
        <v>0.549802924194711</v>
      </c>
      <c r="Q38" s="15">
        <f t="shared" si="6"/>
        <v>0.0714743801453124</v>
      </c>
      <c r="R38" s="11">
        <f t="shared" si="7"/>
        <v>0.129143083333333</v>
      </c>
      <c r="S38" s="16">
        <f t="shared" si="8"/>
        <v>0.553451089291626</v>
      </c>
      <c r="T38" s="3">
        <v>0.01</v>
      </c>
      <c r="U38" s="17">
        <f t="shared" si="9"/>
        <v>0.00553451089291626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0.0274345108929163</v>
      </c>
      <c r="AR38" s="24">
        <f t="shared" si="15"/>
        <v>99.3408333333333</v>
      </c>
      <c r="AS38" s="1">
        <f t="shared" si="16"/>
        <v>0.13</v>
      </c>
      <c r="AT38" s="2">
        <f>$E$4/12</f>
        <v>0.108333333333333</v>
      </c>
      <c r="AU38" s="1">
        <f t="shared" si="17"/>
        <v>257.161104278389</v>
      </c>
    </row>
    <row r="39" s="1" customFormat="1" spans="1:47">
      <c r="A39" s="6"/>
      <c r="B39" s="6"/>
      <c r="C39" s="9">
        <v>10</v>
      </c>
      <c r="D39" s="10">
        <v>14.849064516129</v>
      </c>
      <c r="E39" s="12">
        <f t="shared" si="18"/>
        <v>19.5293333333333</v>
      </c>
      <c r="F39" s="9" t="s">
        <v>109</v>
      </c>
      <c r="G39" s="6">
        <v>11</v>
      </c>
      <c r="H39" s="11">
        <f t="shared" si="0"/>
        <v>14.849064516129</v>
      </c>
      <c r="I39" s="11">
        <f t="shared" si="1"/>
        <v>287.999064516129</v>
      </c>
      <c r="J39" s="11">
        <f t="shared" si="2"/>
        <v>0.10949597679289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2.25572460539969</v>
      </c>
      <c r="O39" s="11">
        <f t="shared" si="19"/>
        <v>1.11213068098595</v>
      </c>
      <c r="P39" s="11">
        <f t="shared" si="5"/>
        <v>0.121773835235899</v>
      </c>
      <c r="Q39" s="15">
        <f t="shared" si="6"/>
        <v>0.0158305985806669</v>
      </c>
      <c r="R39" s="11">
        <f t="shared" si="7"/>
        <v>0.129143083333333</v>
      </c>
      <c r="S39" s="16">
        <f t="shared" si="8"/>
        <v>0.122581853956563</v>
      </c>
      <c r="T39" s="3">
        <v>0.01</v>
      </c>
      <c r="U39" s="17">
        <f t="shared" si="9"/>
        <v>0.00122581853956563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0.0231258185395656</v>
      </c>
      <c r="AR39" s="24">
        <f t="shared" si="15"/>
        <v>99.3408333333333</v>
      </c>
      <c r="AS39" s="1">
        <f t="shared" si="16"/>
        <v>0.13</v>
      </c>
      <c r="AT39" s="2">
        <f>$E$4/12</f>
        <v>0.108333333333333</v>
      </c>
      <c r="AU39" s="1">
        <f t="shared" si="17"/>
        <v>216.772992826051</v>
      </c>
    </row>
    <row r="40" s="1" customFormat="1" spans="1:48">
      <c r="A40" s="6"/>
      <c r="B40" s="6"/>
      <c r="C40" s="9">
        <v>11</v>
      </c>
      <c r="D40" s="10">
        <v>11.7685666666667</v>
      </c>
      <c r="E40" s="12">
        <f t="shared" si="18"/>
        <v>14.849064516129</v>
      </c>
      <c r="F40" s="9" t="s">
        <v>111</v>
      </c>
      <c r="G40" s="6">
        <v>12</v>
      </c>
      <c r="H40" s="11">
        <f t="shared" si="0"/>
        <v>11.7685666666667</v>
      </c>
      <c r="I40" s="11">
        <f t="shared" si="1"/>
        <v>284.918566666667</v>
      </c>
      <c r="J40" s="11">
        <f t="shared" si="2"/>
        <v>0.075971348444521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1.98376517908338</v>
      </c>
      <c r="P40" s="11">
        <f t="shared" si="5"/>
        <v>0.150709315652251</v>
      </c>
      <c r="Q40" s="15">
        <f t="shared" si="6"/>
        <v>0.0195922110347927</v>
      </c>
      <c r="R40" s="11">
        <f t="shared" si="7"/>
        <v>0.129143083333333</v>
      </c>
      <c r="S40" s="16">
        <f t="shared" si="8"/>
        <v>0.151709333005647</v>
      </c>
      <c r="T40" s="3">
        <v>0.01</v>
      </c>
      <c r="U40" s="17">
        <f t="shared" si="9"/>
        <v>0.00151709333005647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0.0234170933300565</v>
      </c>
      <c r="AR40" s="24">
        <f t="shared" si="15"/>
        <v>99.3408333333333</v>
      </c>
      <c r="AS40" s="1">
        <f t="shared" si="16"/>
        <v>0.13</v>
      </c>
      <c r="AT40" s="2">
        <f>$E$4/12</f>
        <v>0.108333333333333</v>
      </c>
      <c r="AU40" s="1">
        <f t="shared" si="17"/>
        <v>219.503296532337</v>
      </c>
      <c r="AV40" s="1">
        <f>SUM(AU29:AU40)</f>
        <v>3043.26097069638</v>
      </c>
    </row>
    <row r="41" s="1" customFormat="1" spans="1:46">
      <c r="A41" s="6"/>
      <c r="B41" s="6"/>
      <c r="C41" s="9">
        <v>12</v>
      </c>
      <c r="D41" s="10">
        <v>4.62922580645161</v>
      </c>
      <c r="E41" s="12">
        <f t="shared" si="18"/>
        <v>11.7685666666667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7.38963565625806</v>
      </c>
      <c r="E44" s="9"/>
      <c r="F44" s="9"/>
      <c r="G44" s="6">
        <v>1</v>
      </c>
      <c r="H44" s="11">
        <f t="shared" ref="H44:H55" si="20">E45</f>
        <v>7.38963565625806</v>
      </c>
      <c r="I44" s="11">
        <f t="shared" ref="I44:I55" si="21">H44+273.15</f>
        <v>280.539635656258</v>
      </c>
      <c r="J44" s="11">
        <f t="shared" ref="J44:J55" si="22">EXP(($C$18*(I44-$C$16))/($C$19*I44*$C$16))</f>
        <v>0.0445644642164847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0.0397189328851729</v>
      </c>
      <c r="Q44" s="15">
        <f t="shared" ref="Q44:Q55" si="26">P44*$B$46</f>
        <v>0.00516346127507247</v>
      </c>
      <c r="R44" s="11">
        <f t="shared" ref="R44:R55" si="27">L44*$B$46</f>
        <v>0.115864991666667</v>
      </c>
      <c r="S44" s="16">
        <f t="shared" ref="S44:S55" si="28">Q44/R44</f>
        <v>0.0445644642164846</v>
      </c>
      <c r="T44" s="3">
        <v>0.01</v>
      </c>
      <c r="U44" s="17">
        <f t="shared" ref="U44:U55" si="29">S44*T44</f>
        <v>0.000445644642164846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0.0195456446421648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50.025</v>
      </c>
      <c r="AU44" s="1">
        <f t="shared" ref="AU44:AU55" si="37">AT44*10000*AS44*0.67*AR44*AQ44</f>
        <v>75903.9074322885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6.86790322580645</v>
      </c>
      <c r="E45" s="12">
        <f t="shared" ref="E45:E56" si="38">D44</f>
        <v>7.38963565625806</v>
      </c>
      <c r="F45" s="9" t="s">
        <v>109</v>
      </c>
      <c r="G45" s="6">
        <v>2</v>
      </c>
      <c r="H45" s="11">
        <f t="shared" si="20"/>
        <v>6.86790322580645</v>
      </c>
      <c r="I45" s="11">
        <f t="shared" si="21"/>
        <v>280.017903225806</v>
      </c>
      <c r="J45" s="11">
        <f t="shared" si="22"/>
        <v>0.0417738124826812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1.74281940044816</v>
      </c>
      <c r="P45" s="11">
        <f t="shared" si="25"/>
        <v>0.0728042108255004</v>
      </c>
      <c r="Q45" s="15">
        <f t="shared" si="26"/>
        <v>0.00946454740731505</v>
      </c>
      <c r="R45" s="11">
        <f t="shared" si="27"/>
        <v>0.115864991666667</v>
      </c>
      <c r="S45" s="16">
        <f t="shared" si="28"/>
        <v>0.0816859973937917</v>
      </c>
      <c r="T45" s="3">
        <v>0.01</v>
      </c>
      <c r="U45" s="17">
        <f t="shared" si="29"/>
        <v>0.000816859973937917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0.0199168599739379</v>
      </c>
      <c r="AR45" s="24">
        <f t="shared" si="35"/>
        <v>89.1269166666667</v>
      </c>
      <c r="AS45" s="1">
        <f t="shared" si="36"/>
        <v>0.13</v>
      </c>
      <c r="AT45" s="2">
        <f>$E$3/12</f>
        <v>50.025</v>
      </c>
      <c r="AU45" s="1">
        <f t="shared" si="37"/>
        <v>77345.4917185169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9.49582758620689</v>
      </c>
      <c r="E46" s="12">
        <f t="shared" si="38"/>
        <v>6.86790322580645</v>
      </c>
      <c r="F46" s="9" t="s">
        <v>109</v>
      </c>
      <c r="G46" s="6">
        <v>3</v>
      </c>
      <c r="H46" s="11">
        <f t="shared" si="20"/>
        <v>9.49582758620689</v>
      </c>
      <c r="I46" s="11">
        <f t="shared" si="21"/>
        <v>282.645827586207</v>
      </c>
      <c r="J46" s="11">
        <f t="shared" si="22"/>
        <v>0.0577177980860579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2.56128435628933</v>
      </c>
      <c r="P46" s="11">
        <f t="shared" si="25"/>
        <v>0.147831693317286</v>
      </c>
      <c r="Q46" s="15">
        <f t="shared" si="26"/>
        <v>0.0192181201312472</v>
      </c>
      <c r="R46" s="11">
        <f t="shared" si="27"/>
        <v>0.115864991666667</v>
      </c>
      <c r="S46" s="16">
        <f t="shared" si="28"/>
        <v>0.16586649560668</v>
      </c>
      <c r="T46" s="3">
        <v>0.01</v>
      </c>
      <c r="U46" s="17">
        <f t="shared" si="29"/>
        <v>0.0016586649560668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0.0207586649560668</v>
      </c>
      <c r="AR46" s="24">
        <f t="shared" si="35"/>
        <v>89.1269166666667</v>
      </c>
      <c r="AS46" s="1">
        <f t="shared" si="36"/>
        <v>0.13</v>
      </c>
      <c r="AT46" s="2">
        <f>$E$3/12</f>
        <v>50.025</v>
      </c>
      <c r="AU46" s="1">
        <f t="shared" si="37"/>
        <v>80614.5723044654</v>
      </c>
    </row>
    <row r="47" s="1" customFormat="1" spans="1:47">
      <c r="A47" s="6"/>
      <c r="B47" s="6"/>
      <c r="C47" s="9">
        <v>3</v>
      </c>
      <c r="D47" s="10">
        <v>13.1231290322581</v>
      </c>
      <c r="E47" s="12">
        <f t="shared" si="38"/>
        <v>9.49582758620689</v>
      </c>
      <c r="F47" s="9" t="s">
        <v>109</v>
      </c>
      <c r="G47" s="6">
        <v>4</v>
      </c>
      <c r="H47" s="11">
        <f t="shared" si="20"/>
        <v>13.1231290322581</v>
      </c>
      <c r="I47" s="11">
        <f t="shared" si="21"/>
        <v>286.273129032258</v>
      </c>
      <c r="J47" s="11">
        <f t="shared" si="22"/>
        <v>0.0893050061478594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3.30472182963871</v>
      </c>
      <c r="P47" s="11">
        <f t="shared" si="25"/>
        <v>0.29512820331285</v>
      </c>
      <c r="Q47" s="15">
        <f t="shared" si="26"/>
        <v>0.0383666664306705</v>
      </c>
      <c r="R47" s="11">
        <f t="shared" si="27"/>
        <v>0.115864991666667</v>
      </c>
      <c r="S47" s="16">
        <f t="shared" si="28"/>
        <v>0.331132517931282</v>
      </c>
      <c r="T47" s="3">
        <v>0.01</v>
      </c>
      <c r="U47" s="17">
        <f t="shared" si="29"/>
        <v>0.00331132517931282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0.0224113251793128</v>
      </c>
      <c r="AR47" s="24">
        <f t="shared" si="35"/>
        <v>89.1269166666667</v>
      </c>
      <c r="AS47" s="1">
        <f t="shared" si="36"/>
        <v>0.13</v>
      </c>
      <c r="AT47" s="2">
        <f>$E$3/12</f>
        <v>50.025</v>
      </c>
      <c r="AU47" s="1">
        <f t="shared" si="37"/>
        <v>87032.5426962774</v>
      </c>
    </row>
    <row r="48" s="1" customFormat="1" spans="1:47">
      <c r="A48" s="6"/>
      <c r="B48" s="6"/>
      <c r="C48" s="9">
        <v>4</v>
      </c>
      <c r="D48" s="10">
        <v>14.472</v>
      </c>
      <c r="E48" s="12">
        <f t="shared" si="38"/>
        <v>13.1231290322581</v>
      </c>
      <c r="F48" s="9" t="s">
        <v>109</v>
      </c>
      <c r="G48" s="6">
        <v>5</v>
      </c>
      <c r="H48" s="11">
        <f t="shared" si="20"/>
        <v>14.472</v>
      </c>
      <c r="I48" s="11">
        <f t="shared" si="21"/>
        <v>287.622</v>
      </c>
      <c r="J48" s="11">
        <f t="shared" si="22"/>
        <v>0.104748885499389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2.85911394500957</v>
      </c>
      <c r="O48" s="11">
        <f t="shared" si="39"/>
        <v>1.04174884798296</v>
      </c>
      <c r="P48" s="11">
        <f t="shared" si="25"/>
        <v>0.109122030796487</v>
      </c>
      <c r="Q48" s="15">
        <f t="shared" si="26"/>
        <v>0.0141858640035433</v>
      </c>
      <c r="R48" s="11">
        <f t="shared" si="27"/>
        <v>0.115864991666667</v>
      </c>
      <c r="S48" s="16">
        <f t="shared" si="28"/>
        <v>0.122434428203773</v>
      </c>
      <c r="T48" s="3">
        <v>0.01</v>
      </c>
      <c r="U48" s="17">
        <f t="shared" si="29"/>
        <v>0.00122434428203773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0.0203243442820377</v>
      </c>
      <c r="AR48" s="24">
        <f t="shared" si="35"/>
        <v>89.1269166666667</v>
      </c>
      <c r="AS48" s="1">
        <f t="shared" si="36"/>
        <v>0.13</v>
      </c>
      <c r="AT48" s="2">
        <f>$E$3/12</f>
        <v>50.025</v>
      </c>
      <c r="AU48" s="1">
        <f t="shared" si="37"/>
        <v>78927.9235987833</v>
      </c>
    </row>
    <row r="49" s="1" customFormat="1" spans="1:47">
      <c r="A49" s="6"/>
      <c r="B49" s="6"/>
      <c r="C49" s="9">
        <v>5</v>
      </c>
      <c r="D49" s="10">
        <v>21.537935483871</v>
      </c>
      <c r="E49" s="12">
        <f t="shared" si="38"/>
        <v>14.472</v>
      </c>
      <c r="F49" s="9" t="s">
        <v>111</v>
      </c>
      <c r="G49" s="6">
        <v>6</v>
      </c>
      <c r="H49" s="11">
        <f t="shared" si="20"/>
        <v>21.537935483871</v>
      </c>
      <c r="I49" s="11">
        <f t="shared" si="21"/>
        <v>294.687935483871</v>
      </c>
      <c r="J49" s="11">
        <f t="shared" si="22"/>
        <v>0.2358688817128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1.82389598385314</v>
      </c>
      <c r="P49" s="11">
        <f t="shared" si="25"/>
        <v>0.430200306071908</v>
      </c>
      <c r="Q49" s="15">
        <f t="shared" si="26"/>
        <v>0.0559260397893481</v>
      </c>
      <c r="R49" s="11">
        <f t="shared" si="27"/>
        <v>0.115864991666667</v>
      </c>
      <c r="S49" s="16">
        <f t="shared" si="28"/>
        <v>0.482682810268024</v>
      </c>
      <c r="T49" s="3">
        <v>0.01</v>
      </c>
      <c r="U49" s="17">
        <f t="shared" si="29"/>
        <v>0.00482682810268024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0.0239268281026802</v>
      </c>
      <c r="AR49" s="24">
        <f t="shared" si="35"/>
        <v>89.1269166666667</v>
      </c>
      <c r="AS49" s="1">
        <f t="shared" si="36"/>
        <v>0.13</v>
      </c>
      <c r="AT49" s="2">
        <f>$E$3/12</f>
        <v>50.025</v>
      </c>
      <c r="AU49" s="1">
        <f t="shared" si="37"/>
        <v>92917.8739664719</v>
      </c>
    </row>
    <row r="50" s="1" customFormat="1" spans="1:47">
      <c r="A50" s="6"/>
      <c r="B50" s="6"/>
      <c r="C50" s="9">
        <v>6</v>
      </c>
      <c r="D50" s="10">
        <v>23.4181</v>
      </c>
      <c r="E50" s="12">
        <f t="shared" si="38"/>
        <v>21.537935483871</v>
      </c>
      <c r="F50" s="9" t="s">
        <v>109</v>
      </c>
      <c r="G50" s="6">
        <v>7</v>
      </c>
      <c r="H50" s="11">
        <f t="shared" si="20"/>
        <v>23.4181</v>
      </c>
      <c r="I50" s="11">
        <f t="shared" si="21"/>
        <v>296.5681</v>
      </c>
      <c r="J50" s="11">
        <f t="shared" si="22"/>
        <v>0.290832502367009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2.2849648444479</v>
      </c>
      <c r="P50" s="11">
        <f t="shared" si="25"/>
        <v>0.664542043531427</v>
      </c>
      <c r="Q50" s="15">
        <f t="shared" si="26"/>
        <v>0.0863904656590855</v>
      </c>
      <c r="R50" s="11">
        <f t="shared" si="27"/>
        <v>0.115864991666667</v>
      </c>
      <c r="S50" s="16">
        <f t="shared" si="28"/>
        <v>0.745613186661446</v>
      </c>
      <c r="T50" s="3">
        <v>0.01</v>
      </c>
      <c r="U50" s="17">
        <f t="shared" si="29"/>
        <v>0.00745613186661446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0.0355061318666145</v>
      </c>
      <c r="AR50" s="24">
        <f t="shared" si="35"/>
        <v>89.1269166666667</v>
      </c>
      <c r="AS50" s="1">
        <f t="shared" si="36"/>
        <v>0.13</v>
      </c>
      <c r="AT50" s="2">
        <f>$E$3/12</f>
        <v>50.025</v>
      </c>
      <c r="AU50" s="1">
        <f t="shared" si="37"/>
        <v>137885.150161189</v>
      </c>
    </row>
    <row r="51" s="1" customFormat="1" spans="1:47">
      <c r="A51" s="6"/>
      <c r="B51" s="6"/>
      <c r="C51" s="9">
        <v>7</v>
      </c>
      <c r="D51" s="10">
        <v>24.4066774193548</v>
      </c>
      <c r="E51" s="12">
        <f t="shared" si="38"/>
        <v>23.4181</v>
      </c>
      <c r="F51" s="9" t="s">
        <v>109</v>
      </c>
      <c r="G51" s="6">
        <v>8</v>
      </c>
      <c r="H51" s="11">
        <f t="shared" si="20"/>
        <v>24.4066774193548</v>
      </c>
      <c r="I51" s="11">
        <f t="shared" si="21"/>
        <v>297.556677419355</v>
      </c>
      <c r="J51" s="11">
        <f t="shared" si="22"/>
        <v>0.324350360088056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2.51169196758314</v>
      </c>
      <c r="P51" s="11">
        <f t="shared" si="25"/>
        <v>0.81466819411587</v>
      </c>
      <c r="Q51" s="15">
        <f t="shared" si="26"/>
        <v>0.105906865235063</v>
      </c>
      <c r="R51" s="11">
        <f t="shared" si="27"/>
        <v>0.115864991666667</v>
      </c>
      <c r="S51" s="16">
        <f t="shared" si="28"/>
        <v>0.914054053011521</v>
      </c>
      <c r="T51" s="3">
        <v>0.01</v>
      </c>
      <c r="U51" s="17">
        <f t="shared" si="29"/>
        <v>0.00914054053011521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0.0371905405301152</v>
      </c>
      <c r="AR51" s="24">
        <f t="shared" si="35"/>
        <v>89.1269166666667</v>
      </c>
      <c r="AS51" s="1">
        <f t="shared" si="36"/>
        <v>0.13</v>
      </c>
      <c r="AT51" s="2">
        <f>$E$3/12</f>
        <v>50.025</v>
      </c>
      <c r="AU51" s="1">
        <f t="shared" si="37"/>
        <v>144426.41301607</v>
      </c>
    </row>
    <row r="52" s="1" customFormat="1" spans="1:47">
      <c r="A52" s="6"/>
      <c r="B52" s="6"/>
      <c r="C52" s="9">
        <v>8</v>
      </c>
      <c r="D52" s="10">
        <v>24.5833548387097</v>
      </c>
      <c r="E52" s="12">
        <f t="shared" si="38"/>
        <v>24.4066774193548</v>
      </c>
      <c r="F52" s="9" t="s">
        <v>109</v>
      </c>
      <c r="G52" s="6">
        <v>9</v>
      </c>
      <c r="H52" s="11">
        <f t="shared" si="20"/>
        <v>24.5833548387097</v>
      </c>
      <c r="I52" s="11">
        <f t="shared" si="21"/>
        <v>297.73335483871</v>
      </c>
      <c r="J52" s="11">
        <f t="shared" si="22"/>
        <v>0.33071007056561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2.58829294013394</v>
      </c>
      <c r="P52" s="11">
        <f t="shared" si="25"/>
        <v>0.855974540876164</v>
      </c>
      <c r="Q52" s="15">
        <f t="shared" si="26"/>
        <v>0.111276690313901</v>
      </c>
      <c r="R52" s="11">
        <f t="shared" si="27"/>
        <v>0.115864991666667</v>
      </c>
      <c r="S52" s="16">
        <f t="shared" si="28"/>
        <v>0.960399588462701</v>
      </c>
      <c r="T52" s="3">
        <v>0.01</v>
      </c>
      <c r="U52" s="17">
        <f t="shared" si="29"/>
        <v>0.00960399588462701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0.028703995884627</v>
      </c>
      <c r="AR52" s="24">
        <f t="shared" si="35"/>
        <v>89.1269166666667</v>
      </c>
      <c r="AS52" s="1">
        <f t="shared" si="36"/>
        <v>0.13</v>
      </c>
      <c r="AT52" s="2">
        <f>$E$3/12</f>
        <v>50.025</v>
      </c>
      <c r="AU52" s="1">
        <f t="shared" si="37"/>
        <v>111469.61312616</v>
      </c>
    </row>
    <row r="53" s="1" customFormat="1" spans="1:47">
      <c r="A53" s="6"/>
      <c r="B53" s="6"/>
      <c r="C53" s="9">
        <v>9</v>
      </c>
      <c r="D53" s="10">
        <v>19.5293333333333</v>
      </c>
      <c r="E53" s="12">
        <f t="shared" si="38"/>
        <v>24.5833548387097</v>
      </c>
      <c r="F53" s="9" t="s">
        <v>109</v>
      </c>
      <c r="G53" s="6">
        <v>10</v>
      </c>
      <c r="H53" s="11">
        <f t="shared" si="20"/>
        <v>19.5293333333333</v>
      </c>
      <c r="I53" s="11">
        <f t="shared" si="21"/>
        <v>292.679333333333</v>
      </c>
      <c r="J53" s="11">
        <f t="shared" si="22"/>
        <v>0.188015028562577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2.62358756592444</v>
      </c>
      <c r="P53" s="11">
        <f t="shared" si="25"/>
        <v>0.493273891143706</v>
      </c>
      <c r="Q53" s="15">
        <f t="shared" si="26"/>
        <v>0.0641256058486818</v>
      </c>
      <c r="R53" s="11">
        <f t="shared" si="27"/>
        <v>0.115864991666667</v>
      </c>
      <c r="S53" s="16">
        <f t="shared" si="28"/>
        <v>0.553451089291624</v>
      </c>
      <c r="T53" s="3">
        <v>0.01</v>
      </c>
      <c r="U53" s="17">
        <f t="shared" si="29"/>
        <v>0.00553451089291624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0.0246345108929162</v>
      </c>
      <c r="AR53" s="24">
        <f t="shared" si="35"/>
        <v>89.1269166666667</v>
      </c>
      <c r="AS53" s="1">
        <f t="shared" si="36"/>
        <v>0.13</v>
      </c>
      <c r="AT53" s="2">
        <f>$E$3/12</f>
        <v>50.025</v>
      </c>
      <c r="AU53" s="1">
        <f t="shared" si="37"/>
        <v>95666.1020236636</v>
      </c>
    </row>
    <row r="54" s="1" customFormat="1" spans="1:47">
      <c r="A54" s="6"/>
      <c r="B54" s="6"/>
      <c r="C54" s="9">
        <v>10</v>
      </c>
      <c r="D54" s="10">
        <v>14.849064516129</v>
      </c>
      <c r="E54" s="12">
        <f t="shared" si="38"/>
        <v>19.5293333333333</v>
      </c>
      <c r="F54" s="9" t="s">
        <v>109</v>
      </c>
      <c r="G54" s="6">
        <v>11</v>
      </c>
      <c r="H54" s="11">
        <f t="shared" si="20"/>
        <v>14.849064516129</v>
      </c>
      <c r="I54" s="11">
        <f t="shared" si="21"/>
        <v>287.999064516129</v>
      </c>
      <c r="J54" s="11">
        <f t="shared" si="22"/>
        <v>0.10949597679289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2.0237979910417</v>
      </c>
      <c r="O54" s="11">
        <f t="shared" si="39"/>
        <v>0.997784850405703</v>
      </c>
      <c r="P54" s="11">
        <f t="shared" si="25"/>
        <v>0.109253426824321</v>
      </c>
      <c r="Q54" s="15">
        <f t="shared" si="26"/>
        <v>0.0142029454871617</v>
      </c>
      <c r="R54" s="11">
        <f t="shared" si="27"/>
        <v>0.115864991666667</v>
      </c>
      <c r="S54" s="16">
        <f t="shared" si="28"/>
        <v>0.122581853956562</v>
      </c>
      <c r="T54" s="3">
        <v>0.01</v>
      </c>
      <c r="U54" s="17">
        <f t="shared" si="29"/>
        <v>0.00122581853956562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0.0203258185395656</v>
      </c>
      <c r="AR54" s="24">
        <f t="shared" si="35"/>
        <v>89.1269166666667</v>
      </c>
      <c r="AS54" s="1">
        <f t="shared" si="36"/>
        <v>0.13</v>
      </c>
      <c r="AT54" s="2">
        <f>$E$3/12</f>
        <v>50.025</v>
      </c>
      <c r="AU54" s="1">
        <f t="shared" si="37"/>
        <v>78933.6487569439</v>
      </c>
    </row>
    <row r="55" s="1" customFormat="1" spans="1:48">
      <c r="A55" s="6"/>
      <c r="B55" s="6"/>
      <c r="C55" s="9">
        <v>11</v>
      </c>
      <c r="D55" s="10">
        <v>11.7685666666667</v>
      </c>
      <c r="E55" s="12">
        <f t="shared" si="38"/>
        <v>14.849064516129</v>
      </c>
      <c r="F55" s="9" t="s">
        <v>111</v>
      </c>
      <c r="G55" s="6">
        <v>12</v>
      </c>
      <c r="H55" s="11">
        <f t="shared" si="20"/>
        <v>11.7685666666667</v>
      </c>
      <c r="I55" s="11">
        <f t="shared" si="21"/>
        <v>284.918566666667</v>
      </c>
      <c r="J55" s="11">
        <f t="shared" si="22"/>
        <v>0.075971348444521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1.77980059024805</v>
      </c>
      <c r="P55" s="11">
        <f t="shared" si="25"/>
        <v>0.135213850803499</v>
      </c>
      <c r="Q55" s="15">
        <f t="shared" si="26"/>
        <v>0.0175778006044548</v>
      </c>
      <c r="R55" s="11">
        <f t="shared" si="27"/>
        <v>0.115864991666667</v>
      </c>
      <c r="S55" s="16">
        <f t="shared" si="28"/>
        <v>0.151709333005646</v>
      </c>
      <c r="T55" s="3">
        <v>0.01</v>
      </c>
      <c r="U55" s="17">
        <f t="shared" si="29"/>
        <v>0.00151709333005646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0.0206170933300565</v>
      </c>
      <c r="AR55" s="24">
        <f t="shared" si="35"/>
        <v>89.1269166666667</v>
      </c>
      <c r="AS55" s="1">
        <f t="shared" si="36"/>
        <v>0.13</v>
      </c>
      <c r="AT55" s="2">
        <f>$E$3/12</f>
        <v>50.025</v>
      </c>
      <c r="AU55" s="1">
        <f t="shared" si="37"/>
        <v>80064.7905094693</v>
      </c>
      <c r="AV55" s="1">
        <f>SUM(AU44:AU55)</f>
        <v>1141188.0293103</v>
      </c>
    </row>
    <row r="56" s="1" customFormat="1" spans="1:46">
      <c r="A56" s="6"/>
      <c r="B56" s="6"/>
      <c r="C56" s="9">
        <v>12</v>
      </c>
      <c r="D56" s="10">
        <v>4.62922580645161</v>
      </c>
      <c r="E56" s="12">
        <f t="shared" si="38"/>
        <v>11.7685666666667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7.38963565625806</v>
      </c>
      <c r="E60" s="9"/>
      <c r="F60" s="9"/>
      <c r="G60" s="6">
        <v>1</v>
      </c>
      <c r="H60" s="11">
        <f t="shared" ref="H60:H71" si="40">E61</f>
        <v>7.38963565625806</v>
      </c>
      <c r="I60" s="11">
        <f t="shared" ref="I60:I71" si="41">H60+273.15</f>
        <v>280.539635656258</v>
      </c>
      <c r="J60" s="11">
        <f t="shared" ref="J60:J71" si="42">EXP(($C$18*(I60-$C$16))/($C$19*I60*$C$16))</f>
        <v>0.0445644642164847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0.061485591279484</v>
      </c>
      <c r="Q60" s="15">
        <f t="shared" ref="Q60:Q71" si="46">P60*$B$62</f>
        <v>0.0061485591279484</v>
      </c>
      <c r="R60" s="11">
        <f t="shared" ref="R60:R71" si="47">L60*$B$62</f>
        <v>0.13797</v>
      </c>
      <c r="S60" s="16">
        <f t="shared" ref="S60:S71" si="48">Q60/R60</f>
        <v>0.0445644642164847</v>
      </c>
      <c r="T60" s="3">
        <v>0.01</v>
      </c>
      <c r="U60" s="17">
        <f t="shared" ref="U60:U71" si="49">S60*T60</f>
        <v>0.000445644642164847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0.0127456446421648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5</v>
      </c>
      <c r="AU60" s="1">
        <f t="shared" ref="AU60:AU71" si="57">AT60*10000*AS60*0.67*AR60*AQ60</f>
        <v>5891.03058078627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6.86790322580645</v>
      </c>
      <c r="E61" s="12">
        <f t="shared" ref="E61:E72" si="58">D60</f>
        <v>7.38963565625806</v>
      </c>
      <c r="F61" s="9" t="s">
        <v>109</v>
      </c>
      <c r="G61" s="6">
        <v>2</v>
      </c>
      <c r="H61" s="11">
        <f t="shared" si="40"/>
        <v>6.86790322580645</v>
      </c>
      <c r="I61" s="11">
        <f t="shared" si="41"/>
        <v>280.017903225806</v>
      </c>
      <c r="J61" s="11">
        <f t="shared" si="42"/>
        <v>0.0417738124826812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2.69791440872052</v>
      </c>
      <c r="P61" s="11">
        <f t="shared" si="45"/>
        <v>0.112702170604215</v>
      </c>
      <c r="Q61" s="15">
        <f t="shared" si="46"/>
        <v>0.0112702170604215</v>
      </c>
      <c r="R61" s="11">
        <f t="shared" si="47"/>
        <v>0.13797</v>
      </c>
      <c r="S61" s="16">
        <f t="shared" si="48"/>
        <v>0.0816859973937919</v>
      </c>
      <c r="T61" s="3">
        <v>0.01</v>
      </c>
      <c r="U61" s="17">
        <f t="shared" si="49"/>
        <v>0.000816859973937919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0.0131168599739379</v>
      </c>
      <c r="AR61" s="24">
        <f t="shared" si="55"/>
        <v>137.97</v>
      </c>
      <c r="AS61" s="1">
        <f t="shared" si="56"/>
        <v>0.1</v>
      </c>
      <c r="AT61" s="2">
        <f>$E$5/12</f>
        <v>5</v>
      </c>
      <c r="AU61" s="1">
        <f t="shared" si="57"/>
        <v>6062.60612152412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9.49582758620689</v>
      </c>
      <c r="E62" s="12">
        <f t="shared" si="58"/>
        <v>6.86790322580645</v>
      </c>
      <c r="F62" s="9" t="s">
        <v>109</v>
      </c>
      <c r="G62" s="6">
        <v>3</v>
      </c>
      <c r="H62" s="11">
        <f t="shared" si="40"/>
        <v>9.49582758620689</v>
      </c>
      <c r="I62" s="11">
        <f t="shared" si="41"/>
        <v>282.645827586207</v>
      </c>
      <c r="J62" s="11">
        <f t="shared" si="42"/>
        <v>0.0577177980860579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3.9649122381163</v>
      </c>
      <c r="P62" s="11">
        <f t="shared" si="45"/>
        <v>0.228846003988536</v>
      </c>
      <c r="Q62" s="15">
        <f t="shared" si="46"/>
        <v>0.0228846003988536</v>
      </c>
      <c r="R62" s="11">
        <f t="shared" si="47"/>
        <v>0.13797</v>
      </c>
      <c r="S62" s="16">
        <f t="shared" si="48"/>
        <v>0.16586649560668</v>
      </c>
      <c r="T62" s="3">
        <v>0.01</v>
      </c>
      <c r="U62" s="17">
        <f t="shared" si="49"/>
        <v>0.0016586649560668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0.0139586649560668</v>
      </c>
      <c r="AR62" s="24">
        <f t="shared" si="55"/>
        <v>137.97</v>
      </c>
      <c r="AS62" s="1">
        <f t="shared" si="56"/>
        <v>0.1</v>
      </c>
      <c r="AT62" s="2">
        <f>$E$5/12</f>
        <v>5</v>
      </c>
      <c r="AU62" s="1">
        <f t="shared" si="57"/>
        <v>6451.6879633616</v>
      </c>
    </row>
    <row r="63" s="1" customFormat="1" spans="1:47">
      <c r="A63" s="6"/>
      <c r="B63" s="6"/>
      <c r="C63" s="9">
        <v>3</v>
      </c>
      <c r="D63" s="10">
        <v>13.1231290322581</v>
      </c>
      <c r="E63" s="12">
        <f t="shared" si="58"/>
        <v>9.49582758620689</v>
      </c>
      <c r="F63" s="9" t="s">
        <v>109</v>
      </c>
      <c r="G63" s="6">
        <v>4</v>
      </c>
      <c r="H63" s="11">
        <f t="shared" si="40"/>
        <v>13.1231290322581</v>
      </c>
      <c r="I63" s="11">
        <f t="shared" si="41"/>
        <v>286.273129032258</v>
      </c>
      <c r="J63" s="11">
        <f t="shared" si="42"/>
        <v>0.0893050061478594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5.11576623412776</v>
      </c>
      <c r="P63" s="11">
        <f t="shared" si="45"/>
        <v>0.456863534989791</v>
      </c>
      <c r="Q63" s="15">
        <f t="shared" si="46"/>
        <v>0.0456863534989791</v>
      </c>
      <c r="R63" s="11">
        <f t="shared" si="47"/>
        <v>0.13797</v>
      </c>
      <c r="S63" s="16">
        <f t="shared" si="48"/>
        <v>0.331132517931283</v>
      </c>
      <c r="T63" s="3">
        <v>0.01</v>
      </c>
      <c r="U63" s="17">
        <f t="shared" si="49"/>
        <v>0.00331132517931283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0.0156113251793128</v>
      </c>
      <c r="AR63" s="24">
        <f t="shared" si="55"/>
        <v>137.97</v>
      </c>
      <c r="AS63" s="1">
        <f t="shared" si="56"/>
        <v>0.1</v>
      </c>
      <c r="AT63" s="2">
        <f>$E$5/12</f>
        <v>5</v>
      </c>
      <c r="AU63" s="1">
        <f t="shared" si="57"/>
        <v>7215.5466922158</v>
      </c>
    </row>
    <row r="64" s="1" customFormat="1" spans="1:47">
      <c r="A64" s="6"/>
      <c r="B64" s="6"/>
      <c r="C64" s="9">
        <v>4</v>
      </c>
      <c r="D64" s="10">
        <v>14.472</v>
      </c>
      <c r="E64" s="12">
        <f t="shared" si="58"/>
        <v>13.1231290322581</v>
      </c>
      <c r="F64" s="9" t="s">
        <v>109</v>
      </c>
      <c r="G64" s="6">
        <v>5</v>
      </c>
      <c r="H64" s="11">
        <f t="shared" si="40"/>
        <v>14.472</v>
      </c>
      <c r="I64" s="11">
        <f t="shared" si="41"/>
        <v>287.622</v>
      </c>
      <c r="J64" s="11">
        <f t="shared" si="42"/>
        <v>0.104748885499389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4.42595756418107</v>
      </c>
      <c r="O64" s="11">
        <f t="shared" si="59"/>
        <v>1.6126451349569</v>
      </c>
      <c r="P64" s="11">
        <f t="shared" si="45"/>
        <v>0.168922780592746</v>
      </c>
      <c r="Q64" s="15">
        <f t="shared" si="46"/>
        <v>0.0168922780592746</v>
      </c>
      <c r="R64" s="11">
        <f t="shared" si="47"/>
        <v>0.13797</v>
      </c>
      <c r="S64" s="16">
        <f t="shared" si="48"/>
        <v>0.122434428203774</v>
      </c>
      <c r="T64" s="3">
        <v>0.01</v>
      </c>
      <c r="U64" s="17">
        <f t="shared" si="49"/>
        <v>0.00122434428203774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0.0135243442820377</v>
      </c>
      <c r="AR64" s="24">
        <f t="shared" si="55"/>
        <v>137.97</v>
      </c>
      <c r="AS64" s="1">
        <f t="shared" si="56"/>
        <v>0.1</v>
      </c>
      <c r="AT64" s="2">
        <f>$E$5/12</f>
        <v>5</v>
      </c>
      <c r="AU64" s="1">
        <f t="shared" si="57"/>
        <v>6250.9451649857</v>
      </c>
    </row>
    <row r="65" s="1" customFormat="1" spans="1:47">
      <c r="A65" s="6"/>
      <c r="B65" s="6"/>
      <c r="C65" s="9">
        <v>5</v>
      </c>
      <c r="D65" s="10">
        <v>21.537935483871</v>
      </c>
      <c r="E65" s="12">
        <f t="shared" si="58"/>
        <v>14.472</v>
      </c>
      <c r="F65" s="9" t="s">
        <v>111</v>
      </c>
      <c r="G65" s="6">
        <v>6</v>
      </c>
      <c r="H65" s="11">
        <f t="shared" si="40"/>
        <v>21.537935483871</v>
      </c>
      <c r="I65" s="11">
        <f t="shared" si="41"/>
        <v>294.687935483871</v>
      </c>
      <c r="J65" s="11">
        <f t="shared" si="42"/>
        <v>0.2358688817128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2.82342235436415</v>
      </c>
      <c r="P65" s="11">
        <f t="shared" si="45"/>
        <v>0.665957473326795</v>
      </c>
      <c r="Q65" s="15">
        <f t="shared" si="46"/>
        <v>0.0665957473326795</v>
      </c>
      <c r="R65" s="11">
        <f t="shared" si="47"/>
        <v>0.13797</v>
      </c>
      <c r="S65" s="16">
        <f t="shared" si="48"/>
        <v>0.482682810268025</v>
      </c>
      <c r="T65" s="3">
        <v>0.01</v>
      </c>
      <c r="U65" s="17">
        <f t="shared" si="49"/>
        <v>0.00482682810268025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0.0171268281026803</v>
      </c>
      <c r="AR65" s="24">
        <f t="shared" si="55"/>
        <v>137.97</v>
      </c>
      <c r="AS65" s="1">
        <f t="shared" si="56"/>
        <v>0.1</v>
      </c>
      <c r="AT65" s="2">
        <f>$E$5/12</f>
        <v>5</v>
      </c>
      <c r="AU65" s="1">
        <f t="shared" si="57"/>
        <v>7916.01138564476</v>
      </c>
    </row>
    <row r="66" s="1" customFormat="1" spans="1:47">
      <c r="A66" s="6"/>
      <c r="B66" s="6"/>
      <c r="C66" s="9">
        <v>6</v>
      </c>
      <c r="D66" s="10">
        <v>23.4181</v>
      </c>
      <c r="E66" s="12">
        <f t="shared" si="58"/>
        <v>21.537935483871</v>
      </c>
      <c r="F66" s="9" t="s">
        <v>109</v>
      </c>
      <c r="G66" s="6">
        <v>7</v>
      </c>
      <c r="H66" s="11">
        <f t="shared" si="40"/>
        <v>23.4181</v>
      </c>
      <c r="I66" s="11">
        <f t="shared" si="41"/>
        <v>296.5681</v>
      </c>
      <c r="J66" s="11">
        <f t="shared" si="42"/>
        <v>0.290832502367009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3.53716488103736</v>
      </c>
      <c r="P66" s="11">
        <f t="shared" si="45"/>
        <v>1.0287225136368</v>
      </c>
      <c r="Q66" s="15">
        <f t="shared" si="46"/>
        <v>0.10287225136368</v>
      </c>
      <c r="R66" s="11">
        <f t="shared" si="47"/>
        <v>0.13797</v>
      </c>
      <c r="S66" s="16">
        <f t="shared" si="48"/>
        <v>0.745613186661448</v>
      </c>
      <c r="T66" s="3">
        <v>0.01</v>
      </c>
      <c r="U66" s="17">
        <f t="shared" si="49"/>
        <v>0.00745613186661448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0.0255061318666145</v>
      </c>
      <c r="AR66" s="24">
        <f t="shared" si="55"/>
        <v>137.97</v>
      </c>
      <c r="AS66" s="1">
        <f t="shared" si="56"/>
        <v>0.1</v>
      </c>
      <c r="AT66" s="2">
        <f>$E$5/12</f>
        <v>5</v>
      </c>
      <c r="AU66" s="1">
        <f t="shared" si="57"/>
        <v>11788.9213956833</v>
      </c>
    </row>
    <row r="67" s="1" customFormat="1" spans="1:47">
      <c r="A67" s="6"/>
      <c r="B67" s="6"/>
      <c r="C67" s="9">
        <v>7</v>
      </c>
      <c r="D67" s="10">
        <v>24.4066774193548</v>
      </c>
      <c r="E67" s="12">
        <f t="shared" si="58"/>
        <v>23.4181</v>
      </c>
      <c r="F67" s="9" t="s">
        <v>109</v>
      </c>
      <c r="G67" s="6">
        <v>8</v>
      </c>
      <c r="H67" s="11">
        <f t="shared" si="40"/>
        <v>24.4066774193548</v>
      </c>
      <c r="I67" s="11">
        <f t="shared" si="41"/>
        <v>297.556677419355</v>
      </c>
      <c r="J67" s="11">
        <f t="shared" si="42"/>
        <v>0.324350360088056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3.88814236740056</v>
      </c>
      <c r="P67" s="11">
        <f t="shared" si="45"/>
        <v>1.26112037694</v>
      </c>
      <c r="Q67" s="15">
        <f t="shared" si="46"/>
        <v>0.126112037694</v>
      </c>
      <c r="R67" s="11">
        <f t="shared" si="47"/>
        <v>0.13797</v>
      </c>
      <c r="S67" s="16">
        <f t="shared" si="48"/>
        <v>0.914054053011523</v>
      </c>
      <c r="T67" s="3">
        <v>0.01</v>
      </c>
      <c r="U67" s="17">
        <f t="shared" si="49"/>
        <v>0.00914054053011523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0.0271905405301152</v>
      </c>
      <c r="AR67" s="24">
        <f t="shared" si="55"/>
        <v>137.97</v>
      </c>
      <c r="AS67" s="1">
        <f t="shared" si="56"/>
        <v>0.1</v>
      </c>
      <c r="AT67" s="2">
        <f>$E$5/12</f>
        <v>5</v>
      </c>
      <c r="AU67" s="1">
        <f t="shared" si="57"/>
        <v>12567.454237749</v>
      </c>
    </row>
    <row r="68" s="1" customFormat="1" spans="1:47">
      <c r="A68" s="6"/>
      <c r="B68" s="6"/>
      <c r="C68" s="9">
        <v>8</v>
      </c>
      <c r="D68" s="10">
        <v>24.5833548387097</v>
      </c>
      <c r="E68" s="12">
        <f t="shared" si="58"/>
        <v>24.4066774193548</v>
      </c>
      <c r="F68" s="9" t="s">
        <v>109</v>
      </c>
      <c r="G68" s="6">
        <v>9</v>
      </c>
      <c r="H68" s="11">
        <f t="shared" si="40"/>
        <v>24.5833548387097</v>
      </c>
      <c r="I68" s="11">
        <f t="shared" si="41"/>
        <v>297.73335483871</v>
      </c>
      <c r="J68" s="11">
        <f t="shared" si="42"/>
        <v>0.33071007056561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4.00672199046056</v>
      </c>
      <c r="P68" s="11">
        <f t="shared" si="45"/>
        <v>1.32506331220199</v>
      </c>
      <c r="Q68" s="15">
        <f t="shared" si="46"/>
        <v>0.132506331220199</v>
      </c>
      <c r="R68" s="11">
        <f t="shared" si="47"/>
        <v>0.13797</v>
      </c>
      <c r="S68" s="16">
        <f t="shared" si="48"/>
        <v>0.960399588462703</v>
      </c>
      <c r="T68" s="3">
        <v>0.01</v>
      </c>
      <c r="U68" s="17">
        <f t="shared" si="49"/>
        <v>0.00960399588462703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0.021903995884627</v>
      </c>
      <c r="AR68" s="24">
        <f t="shared" si="55"/>
        <v>137.97</v>
      </c>
      <c r="AS68" s="1">
        <f t="shared" si="56"/>
        <v>0.1</v>
      </c>
      <c r="AT68" s="2">
        <f>$E$5/12</f>
        <v>5</v>
      </c>
      <c r="AU68" s="1">
        <f t="shared" si="57"/>
        <v>10124.0159458767</v>
      </c>
    </row>
    <row r="69" s="1" customFormat="1" spans="1:47">
      <c r="A69" s="6"/>
      <c r="B69" s="6"/>
      <c r="C69" s="9">
        <v>9</v>
      </c>
      <c r="D69" s="10">
        <v>19.5293333333333</v>
      </c>
      <c r="E69" s="12">
        <f t="shared" si="58"/>
        <v>24.5833548387097</v>
      </c>
      <c r="F69" s="9" t="s">
        <v>109</v>
      </c>
      <c r="G69" s="6">
        <v>10</v>
      </c>
      <c r="H69" s="11">
        <f t="shared" si="40"/>
        <v>19.5293333333333</v>
      </c>
      <c r="I69" s="11">
        <f t="shared" si="41"/>
        <v>292.679333333333</v>
      </c>
      <c r="J69" s="11">
        <f t="shared" si="42"/>
        <v>0.188015028562577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4.06135867825857</v>
      </c>
      <c r="P69" s="11">
        <f t="shared" si="45"/>
        <v>0.763596467895655</v>
      </c>
      <c r="Q69" s="15">
        <f t="shared" si="46"/>
        <v>0.0763596467895655</v>
      </c>
      <c r="R69" s="11">
        <f t="shared" si="47"/>
        <v>0.13797</v>
      </c>
      <c r="S69" s="16">
        <f t="shared" si="48"/>
        <v>0.553451089291625</v>
      </c>
      <c r="T69" s="3">
        <v>0.01</v>
      </c>
      <c r="U69" s="17">
        <f t="shared" si="49"/>
        <v>0.00553451089291625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0.0178345108929162</v>
      </c>
      <c r="AR69" s="24">
        <f t="shared" si="55"/>
        <v>137.97</v>
      </c>
      <c r="AS69" s="1">
        <f t="shared" si="56"/>
        <v>0.1</v>
      </c>
      <c r="AT69" s="2">
        <f>$E$5/12</f>
        <v>5</v>
      </c>
      <c r="AU69" s="1">
        <f t="shared" si="57"/>
        <v>8243.10201745044</v>
      </c>
    </row>
    <row r="70" s="1" customFormat="1" spans="1:47">
      <c r="A70" s="6"/>
      <c r="B70" s="6"/>
      <c r="C70" s="9">
        <v>10</v>
      </c>
      <c r="D70" s="10">
        <v>14.849064516129</v>
      </c>
      <c r="E70" s="12">
        <f t="shared" si="58"/>
        <v>19.5293333333333</v>
      </c>
      <c r="F70" s="9" t="s">
        <v>109</v>
      </c>
      <c r="G70" s="6">
        <v>11</v>
      </c>
      <c r="H70" s="11">
        <f t="shared" si="40"/>
        <v>14.849064516129</v>
      </c>
      <c r="I70" s="11">
        <f t="shared" si="41"/>
        <v>287.999064516129</v>
      </c>
      <c r="J70" s="11">
        <f t="shared" si="42"/>
        <v>0.10949597679289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3.13287409984477</v>
      </c>
      <c r="O70" s="11">
        <f t="shared" si="59"/>
        <v>1.54458811051815</v>
      </c>
      <c r="P70" s="11">
        <f t="shared" si="45"/>
        <v>0.169126183903869</v>
      </c>
      <c r="Q70" s="15">
        <f t="shared" si="46"/>
        <v>0.0169126183903869</v>
      </c>
      <c r="R70" s="11">
        <f t="shared" si="47"/>
        <v>0.13797</v>
      </c>
      <c r="S70" s="16">
        <f t="shared" si="48"/>
        <v>0.122581853956563</v>
      </c>
      <c r="T70" s="3">
        <v>0.01</v>
      </c>
      <c r="U70" s="17">
        <f t="shared" si="49"/>
        <v>0.00122581853956563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0.0135258185395656</v>
      </c>
      <c r="AR70" s="24">
        <f t="shared" si="55"/>
        <v>137.97</v>
      </c>
      <c r="AS70" s="1">
        <f t="shared" si="56"/>
        <v>0.1</v>
      </c>
      <c r="AT70" s="2">
        <f>$E$5/12</f>
        <v>5</v>
      </c>
      <c r="AU70" s="1">
        <f t="shared" si="57"/>
        <v>6251.62656607796</v>
      </c>
    </row>
    <row r="71" s="1" customFormat="1" spans="1:48">
      <c r="A71" s="6"/>
      <c r="B71" s="6"/>
      <c r="C71" s="9">
        <v>11</v>
      </c>
      <c r="D71" s="10">
        <v>11.7685666666667</v>
      </c>
      <c r="E71" s="12">
        <f t="shared" si="58"/>
        <v>14.849064516129</v>
      </c>
      <c r="F71" s="9" t="s">
        <v>111</v>
      </c>
      <c r="G71" s="6">
        <v>12</v>
      </c>
      <c r="H71" s="11">
        <f t="shared" si="40"/>
        <v>11.7685666666667</v>
      </c>
      <c r="I71" s="11">
        <f t="shared" si="41"/>
        <v>284.918566666667</v>
      </c>
      <c r="J71" s="11">
        <f t="shared" si="42"/>
        <v>0.075971348444521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2.75516192661428</v>
      </c>
      <c r="P71" s="11">
        <f t="shared" si="45"/>
        <v>0.209313366747891</v>
      </c>
      <c r="Q71" s="15">
        <f t="shared" si="46"/>
        <v>0.0209313366747891</v>
      </c>
      <c r="R71" s="11">
        <f t="shared" si="47"/>
        <v>0.13797</v>
      </c>
      <c r="S71" s="16">
        <f t="shared" si="48"/>
        <v>0.151709333005647</v>
      </c>
      <c r="T71" s="3">
        <v>0.01</v>
      </c>
      <c r="U71" s="17">
        <f t="shared" si="49"/>
        <v>0.00151709333005647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0.0138170933300565</v>
      </c>
      <c r="AR71" s="24">
        <f t="shared" si="55"/>
        <v>137.97</v>
      </c>
      <c r="AS71" s="1">
        <f t="shared" si="56"/>
        <v>0.1</v>
      </c>
      <c r="AT71" s="2">
        <f>$E$5/12</f>
        <v>5</v>
      </c>
      <c r="AU71" s="1">
        <f t="shared" si="57"/>
        <v>6386.25362860543</v>
      </c>
      <c r="AV71" s="1">
        <f>SUM(AU60:AU71)</f>
        <v>95149.201699961</v>
      </c>
    </row>
    <row r="72" s="1" customFormat="1" spans="1:46">
      <c r="A72" s="6"/>
      <c r="B72" s="6"/>
      <c r="C72" s="9">
        <v>12</v>
      </c>
      <c r="D72" s="10">
        <v>4.62922580645161</v>
      </c>
      <c r="E72" s="12">
        <f t="shared" si="58"/>
        <v>11.7685666666667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7.38963565625806</v>
      </c>
      <c r="E76" s="9"/>
      <c r="F76" s="9"/>
      <c r="G76" s="6">
        <v>1</v>
      </c>
      <c r="H76" s="11">
        <f t="shared" ref="H76:H87" si="60">E77</f>
        <v>7.38963565625806</v>
      </c>
      <c r="I76" s="11">
        <f t="shared" ref="I76:I87" si="61">H76+273.15</f>
        <v>280.539635656258</v>
      </c>
      <c r="J76" s="11">
        <f t="shared" ref="J76:J87" si="62">EXP(($C$18*(I76-$C$16))/($C$19*I76*$C$16))</f>
        <v>0.0445644642164847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0.00348770781221588</v>
      </c>
      <c r="Q76" s="15">
        <f t="shared" ref="Q76:Q87" si="66">P76*$B$78</f>
        <v>0.000453402015588064</v>
      </c>
      <c r="R76" s="11">
        <f t="shared" ref="R76:R87" si="67">L76*$B$78</f>
        <v>0.0101740708333333</v>
      </c>
      <c r="S76" s="16">
        <f t="shared" ref="S76:S87" si="68">Q76/R76</f>
        <v>0.0445644642164849</v>
      </c>
      <c r="T76" s="3">
        <v>0.01</v>
      </c>
      <c r="U76" s="17">
        <f t="shared" ref="U76:U87" si="69">S76*T76</f>
        <v>0.000445644642164849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0.0120456446421649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2.53333333333333</v>
      </c>
      <c r="AU76" s="1">
        <f t="shared" ref="AU76:AU87" si="77">AT76*10000*AS76*0.67*AR76*AQ76</f>
        <v>208.01370245347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6.86790322580645</v>
      </c>
      <c r="E77" s="12">
        <f t="shared" ref="E77:E88" si="78">D76</f>
        <v>7.38963565625806</v>
      </c>
      <c r="F77" s="9" t="s">
        <v>109</v>
      </c>
      <c r="G77" s="6">
        <v>2</v>
      </c>
      <c r="H77" s="11">
        <f t="shared" si="60"/>
        <v>6.86790322580645</v>
      </c>
      <c r="I77" s="11">
        <f t="shared" si="61"/>
        <v>280.017903225806</v>
      </c>
      <c r="J77" s="11">
        <f t="shared" si="62"/>
        <v>0.0417738124826812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0.153036458854451</v>
      </c>
      <c r="P77" s="11">
        <f t="shared" si="65"/>
        <v>0.00639291633519939</v>
      </c>
      <c r="Q77" s="15">
        <f t="shared" si="66"/>
        <v>0.00083107912357592</v>
      </c>
      <c r="R77" s="11">
        <f t="shared" si="67"/>
        <v>0.0101740708333333</v>
      </c>
      <c r="S77" s="16">
        <f t="shared" si="68"/>
        <v>0.0816859973937921</v>
      </c>
      <c r="T77" s="3">
        <v>0.01</v>
      </c>
      <c r="U77" s="17">
        <f t="shared" si="69"/>
        <v>0.000816859973937921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0.0124168599739379</v>
      </c>
      <c r="AR77" s="24">
        <f t="shared" si="74"/>
        <v>7.82620833333333</v>
      </c>
      <c r="AS77" s="1">
        <f t="shared" si="75"/>
        <v>0.13</v>
      </c>
      <c r="AT77" s="2">
        <f t="shared" si="76"/>
        <v>2.53333333333333</v>
      </c>
      <c r="AU77" s="1">
        <f t="shared" si="77"/>
        <v>214.424141899718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9.49582758620689</v>
      </c>
      <c r="E78" s="12">
        <f t="shared" si="78"/>
        <v>6.86790322580645</v>
      </c>
      <c r="F78" s="9" t="s">
        <v>109</v>
      </c>
      <c r="G78" s="6">
        <v>3</v>
      </c>
      <c r="H78" s="11">
        <f t="shared" si="60"/>
        <v>9.49582758620689</v>
      </c>
      <c r="I78" s="11">
        <f t="shared" si="61"/>
        <v>282.645827586207</v>
      </c>
      <c r="J78" s="11">
        <f t="shared" si="62"/>
        <v>0.0577177980860579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0.224905625852585</v>
      </c>
      <c r="P78" s="11">
        <f t="shared" si="65"/>
        <v>0.012981057501378</v>
      </c>
      <c r="Q78" s="15">
        <f t="shared" si="66"/>
        <v>0.00168753747517913</v>
      </c>
      <c r="R78" s="11">
        <f t="shared" si="67"/>
        <v>0.0101740708333333</v>
      </c>
      <c r="S78" s="16">
        <f t="shared" si="68"/>
        <v>0.165866495606681</v>
      </c>
      <c r="T78" s="3">
        <v>0.01</v>
      </c>
      <c r="U78" s="17">
        <f t="shared" si="69"/>
        <v>0.00165866495606681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0.0132586649560668</v>
      </c>
      <c r="AR78" s="24">
        <f t="shared" si="74"/>
        <v>7.82620833333333</v>
      </c>
      <c r="AS78" s="1">
        <f t="shared" si="75"/>
        <v>0.13</v>
      </c>
      <c r="AT78" s="2">
        <f t="shared" si="76"/>
        <v>2.53333333333333</v>
      </c>
      <c r="AU78" s="1">
        <f t="shared" si="77"/>
        <v>228.961094987596</v>
      </c>
    </row>
    <row r="79" s="1" customFormat="1" spans="1:47">
      <c r="A79" s="6"/>
      <c r="B79" s="6"/>
      <c r="C79" s="9">
        <v>3</v>
      </c>
      <c r="D79" s="10">
        <v>13.1231290322581</v>
      </c>
      <c r="E79" s="12">
        <f t="shared" si="78"/>
        <v>9.49582758620689</v>
      </c>
      <c r="F79" s="9" t="s">
        <v>109</v>
      </c>
      <c r="G79" s="6">
        <v>4</v>
      </c>
      <c r="H79" s="11">
        <f t="shared" si="60"/>
        <v>13.1231290322581</v>
      </c>
      <c r="I79" s="11">
        <f t="shared" si="61"/>
        <v>286.273129032258</v>
      </c>
      <c r="J79" s="11">
        <f t="shared" si="62"/>
        <v>0.0893050061478594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0.29018665168454</v>
      </c>
      <c r="P79" s="11">
        <f t="shared" si="65"/>
        <v>0.0259151207127146</v>
      </c>
      <c r="Q79" s="15">
        <f t="shared" si="66"/>
        <v>0.00336896569265289</v>
      </c>
      <c r="R79" s="11">
        <f t="shared" si="67"/>
        <v>0.0101740708333333</v>
      </c>
      <c r="S79" s="16">
        <f t="shared" si="68"/>
        <v>0.331132517931284</v>
      </c>
      <c r="T79" s="3">
        <v>0.01</v>
      </c>
      <c r="U79" s="17">
        <f t="shared" si="69"/>
        <v>0.00331132517931284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0.0149113251793128</v>
      </c>
      <c r="AR79" s="24">
        <f t="shared" si="74"/>
        <v>7.82620833333333</v>
      </c>
      <c r="AS79" s="1">
        <f t="shared" si="75"/>
        <v>0.13</v>
      </c>
      <c r="AT79" s="2">
        <f t="shared" si="76"/>
        <v>2.53333333333333</v>
      </c>
      <c r="AU79" s="1">
        <f t="shared" si="77"/>
        <v>257.500536598851</v>
      </c>
    </row>
    <row r="80" s="1" customFormat="1" spans="1:47">
      <c r="A80" s="6"/>
      <c r="B80" s="6"/>
      <c r="C80" s="9">
        <v>4</v>
      </c>
      <c r="D80" s="10">
        <v>14.472</v>
      </c>
      <c r="E80" s="12">
        <f t="shared" si="78"/>
        <v>13.1231290322581</v>
      </c>
      <c r="F80" s="9" t="s">
        <v>109</v>
      </c>
      <c r="G80" s="6">
        <v>5</v>
      </c>
      <c r="H80" s="11">
        <f t="shared" si="60"/>
        <v>14.472</v>
      </c>
      <c r="I80" s="11">
        <f t="shared" si="61"/>
        <v>287.622</v>
      </c>
      <c r="J80" s="11">
        <f t="shared" si="62"/>
        <v>0.104748885499389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0.251057954423234</v>
      </c>
      <c r="O80" s="11">
        <f t="shared" si="79"/>
        <v>0.0914756598819245</v>
      </c>
      <c r="P80" s="11">
        <f t="shared" si="65"/>
        <v>0.00958197342295273</v>
      </c>
      <c r="Q80" s="15">
        <f t="shared" si="66"/>
        <v>0.00124565654498386</v>
      </c>
      <c r="R80" s="11">
        <f t="shared" si="67"/>
        <v>0.0101740708333333</v>
      </c>
      <c r="S80" s="16">
        <f t="shared" si="68"/>
        <v>0.122434428203774</v>
      </c>
      <c r="T80" s="3">
        <v>0.01</v>
      </c>
      <c r="U80" s="17">
        <f t="shared" si="69"/>
        <v>0.00122434428203774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0.0128243442820377</v>
      </c>
      <c r="AR80" s="24">
        <f t="shared" si="74"/>
        <v>7.82620833333333</v>
      </c>
      <c r="AS80" s="1">
        <f t="shared" si="75"/>
        <v>0.13</v>
      </c>
      <c r="AT80" s="2">
        <f t="shared" si="76"/>
        <v>2.53333333333333</v>
      </c>
      <c r="AU80" s="1">
        <f t="shared" si="77"/>
        <v>221.460902665748</v>
      </c>
    </row>
    <row r="81" s="1" customFormat="1" spans="1:47">
      <c r="A81" s="6"/>
      <c r="B81" s="6"/>
      <c r="C81" s="9">
        <v>5</v>
      </c>
      <c r="D81" s="10">
        <v>21.537935483871</v>
      </c>
      <c r="E81" s="12">
        <f t="shared" si="78"/>
        <v>14.472</v>
      </c>
      <c r="F81" s="9" t="s">
        <v>111</v>
      </c>
      <c r="G81" s="6">
        <v>6</v>
      </c>
      <c r="H81" s="11">
        <f t="shared" si="60"/>
        <v>21.537935483871</v>
      </c>
      <c r="I81" s="11">
        <f t="shared" si="61"/>
        <v>294.687935483871</v>
      </c>
      <c r="J81" s="11">
        <f t="shared" si="62"/>
        <v>0.2358688817128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0.160155769792305</v>
      </c>
      <c r="P81" s="11">
        <f t="shared" si="65"/>
        <v>0.0377757623207637</v>
      </c>
      <c r="Q81" s="15">
        <f t="shared" si="66"/>
        <v>0.00491084910169928</v>
      </c>
      <c r="R81" s="11">
        <f t="shared" si="67"/>
        <v>0.0101740708333333</v>
      </c>
      <c r="S81" s="16">
        <f t="shared" si="68"/>
        <v>0.482682810268027</v>
      </c>
      <c r="T81" s="3">
        <v>0.01</v>
      </c>
      <c r="U81" s="17">
        <f t="shared" si="69"/>
        <v>0.00482682810268027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0.0164268281026803</v>
      </c>
      <c r="AR81" s="24">
        <f t="shared" si="74"/>
        <v>7.82620833333333</v>
      </c>
      <c r="AS81" s="1">
        <f t="shared" si="75"/>
        <v>0.13</v>
      </c>
      <c r="AT81" s="2">
        <f t="shared" si="76"/>
        <v>2.53333333333333</v>
      </c>
      <c r="AU81" s="1">
        <f t="shared" si="77"/>
        <v>283.671437661732</v>
      </c>
    </row>
    <row r="82" s="1" customFormat="1" spans="1:47">
      <c r="A82" s="6"/>
      <c r="B82" s="6"/>
      <c r="C82" s="9">
        <v>6</v>
      </c>
      <c r="D82" s="10">
        <v>23.4181</v>
      </c>
      <c r="E82" s="12">
        <f t="shared" si="78"/>
        <v>21.537935483871</v>
      </c>
      <c r="F82" s="9" t="s">
        <v>109</v>
      </c>
      <c r="G82" s="6">
        <v>7</v>
      </c>
      <c r="H82" s="11">
        <f t="shared" si="60"/>
        <v>23.4181</v>
      </c>
      <c r="I82" s="11">
        <f t="shared" si="61"/>
        <v>296.5681</v>
      </c>
      <c r="J82" s="11">
        <f t="shared" si="62"/>
        <v>0.290832502367009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0.200642090804875</v>
      </c>
      <c r="P82" s="11">
        <f t="shared" si="65"/>
        <v>0.0583532413489304</v>
      </c>
      <c r="Q82" s="15">
        <f t="shared" si="66"/>
        <v>0.00758592137536096</v>
      </c>
      <c r="R82" s="11">
        <f t="shared" si="67"/>
        <v>0.0101740708333333</v>
      </c>
      <c r="S82" s="16">
        <f t="shared" si="68"/>
        <v>0.74561318666145</v>
      </c>
      <c r="T82" s="3">
        <v>0.01</v>
      </c>
      <c r="U82" s="17">
        <f t="shared" si="69"/>
        <v>0.0074561318666145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0.0265561318666145</v>
      </c>
      <c r="AR82" s="24">
        <f t="shared" si="74"/>
        <v>7.82620833333333</v>
      </c>
      <c r="AS82" s="1">
        <f t="shared" si="75"/>
        <v>0.13</v>
      </c>
      <c r="AT82" s="2">
        <f t="shared" si="76"/>
        <v>2.53333333333333</v>
      </c>
      <c r="AU82" s="1">
        <f t="shared" si="77"/>
        <v>458.592252761683</v>
      </c>
    </row>
    <row r="83" s="1" customFormat="1" spans="1:47">
      <c r="A83" s="6"/>
      <c r="B83" s="6"/>
      <c r="C83" s="9">
        <v>7</v>
      </c>
      <c r="D83" s="10">
        <v>24.4066774193548</v>
      </c>
      <c r="E83" s="12">
        <f t="shared" si="78"/>
        <v>23.4181</v>
      </c>
      <c r="F83" s="9" t="s">
        <v>109</v>
      </c>
      <c r="G83" s="6">
        <v>8</v>
      </c>
      <c r="H83" s="11">
        <f t="shared" si="60"/>
        <v>24.4066774193548</v>
      </c>
      <c r="I83" s="11">
        <f t="shared" si="61"/>
        <v>297.556677419355</v>
      </c>
      <c r="J83" s="11">
        <f t="shared" si="62"/>
        <v>0.324350360088056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0.220550932789278</v>
      </c>
      <c r="P83" s="11">
        <f t="shared" si="65"/>
        <v>0.0715357744679589</v>
      </c>
      <c r="Q83" s="15">
        <f t="shared" si="66"/>
        <v>0.00929965068083466</v>
      </c>
      <c r="R83" s="11">
        <f t="shared" si="67"/>
        <v>0.0101740708333333</v>
      </c>
      <c r="S83" s="16">
        <f t="shared" si="68"/>
        <v>0.914054053011526</v>
      </c>
      <c r="T83" s="3">
        <v>0.01</v>
      </c>
      <c r="U83" s="17">
        <f t="shared" si="69"/>
        <v>0.00914054053011526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0.0282405405301153</v>
      </c>
      <c r="AR83" s="24">
        <f t="shared" si="74"/>
        <v>7.82620833333333</v>
      </c>
      <c r="AS83" s="1">
        <f t="shared" si="75"/>
        <v>0.13</v>
      </c>
      <c r="AT83" s="2">
        <f t="shared" si="76"/>
        <v>2.53333333333333</v>
      </c>
      <c r="AU83" s="1">
        <f t="shared" si="77"/>
        <v>487.67995150659</v>
      </c>
    </row>
    <row r="84" s="1" customFormat="1" spans="1:47">
      <c r="A84" s="6"/>
      <c r="B84" s="6"/>
      <c r="C84" s="9">
        <v>8</v>
      </c>
      <c r="D84" s="10">
        <v>24.5833548387097</v>
      </c>
      <c r="E84" s="12">
        <f t="shared" si="78"/>
        <v>24.4066774193548</v>
      </c>
      <c r="F84" s="9" t="s">
        <v>109</v>
      </c>
      <c r="G84" s="6">
        <v>9</v>
      </c>
      <c r="H84" s="11">
        <f t="shared" si="60"/>
        <v>24.5833548387097</v>
      </c>
      <c r="I84" s="11">
        <f t="shared" si="61"/>
        <v>297.73335483871</v>
      </c>
      <c r="J84" s="11">
        <f t="shared" si="62"/>
        <v>0.33071007056561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0.227277241654652</v>
      </c>
      <c r="P84" s="11">
        <f t="shared" si="65"/>
        <v>0.0751628726255671</v>
      </c>
      <c r="Q84" s="15">
        <f t="shared" si="66"/>
        <v>0.00977117344132372</v>
      </c>
      <c r="R84" s="11">
        <f t="shared" si="67"/>
        <v>0.0101740708333333</v>
      </c>
      <c r="S84" s="16">
        <f t="shared" si="68"/>
        <v>0.960399588462706</v>
      </c>
      <c r="T84" s="3">
        <v>0.01</v>
      </c>
      <c r="U84" s="17">
        <f t="shared" si="69"/>
        <v>0.00960399588462706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0.0212039958846271</v>
      </c>
      <c r="AR84" s="24">
        <f t="shared" si="74"/>
        <v>7.82620833333333</v>
      </c>
      <c r="AS84" s="1">
        <f t="shared" si="75"/>
        <v>0.13</v>
      </c>
      <c r="AT84" s="2">
        <f t="shared" si="76"/>
        <v>2.53333333333333</v>
      </c>
      <c r="AU84" s="1">
        <f t="shared" si="77"/>
        <v>366.167342786291</v>
      </c>
    </row>
    <row r="85" s="1" customFormat="1" spans="1:47">
      <c r="A85" s="6"/>
      <c r="B85" s="6"/>
      <c r="C85" s="9">
        <v>9</v>
      </c>
      <c r="D85" s="10">
        <v>19.5293333333333</v>
      </c>
      <c r="E85" s="12">
        <f t="shared" si="78"/>
        <v>24.5833548387097</v>
      </c>
      <c r="F85" s="9" t="s">
        <v>109</v>
      </c>
      <c r="G85" s="6">
        <v>10</v>
      </c>
      <c r="H85" s="11">
        <f t="shared" si="60"/>
        <v>19.5293333333333</v>
      </c>
      <c r="I85" s="11">
        <f t="shared" si="61"/>
        <v>292.679333333333</v>
      </c>
      <c r="J85" s="11">
        <f t="shared" si="62"/>
        <v>0.188015028562577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0.230376452362418</v>
      </c>
      <c r="P85" s="11">
        <f t="shared" si="65"/>
        <v>0.0433142352710652</v>
      </c>
      <c r="Q85" s="15">
        <f t="shared" si="66"/>
        <v>0.00563085058523848</v>
      </c>
      <c r="R85" s="11">
        <f t="shared" si="67"/>
        <v>0.0101740708333333</v>
      </c>
      <c r="S85" s="16">
        <f t="shared" si="68"/>
        <v>0.553451089291627</v>
      </c>
      <c r="T85" s="3">
        <v>0.01</v>
      </c>
      <c r="U85" s="17">
        <f t="shared" si="69"/>
        <v>0.00553451089291627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0.0171345108929163</v>
      </c>
      <c r="AR85" s="24">
        <f t="shared" si="74"/>
        <v>7.82620833333333</v>
      </c>
      <c r="AS85" s="1">
        <f t="shared" si="75"/>
        <v>0.13</v>
      </c>
      <c r="AT85" s="2">
        <f t="shared" si="76"/>
        <v>2.53333333333333</v>
      </c>
      <c r="AU85" s="1">
        <f t="shared" si="77"/>
        <v>295.892262842337</v>
      </c>
    </row>
    <row r="86" s="1" customFormat="1" spans="1:47">
      <c r="A86" s="6"/>
      <c r="B86" s="6"/>
      <c r="C86" s="9">
        <v>10</v>
      </c>
      <c r="D86" s="10">
        <v>14.849064516129</v>
      </c>
      <c r="E86" s="12">
        <f t="shared" si="78"/>
        <v>19.5293333333333</v>
      </c>
      <c r="F86" s="9" t="s">
        <v>109</v>
      </c>
      <c r="G86" s="6">
        <v>11</v>
      </c>
      <c r="H86" s="11">
        <f t="shared" si="60"/>
        <v>14.849064516129</v>
      </c>
      <c r="I86" s="11">
        <f t="shared" si="61"/>
        <v>287.999064516129</v>
      </c>
      <c r="J86" s="11">
        <f t="shared" si="62"/>
        <v>0.10949597679289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0.177709106236785</v>
      </c>
      <c r="O86" s="11">
        <f t="shared" si="79"/>
        <v>0.087615194187901</v>
      </c>
      <c r="P86" s="11">
        <f t="shared" si="65"/>
        <v>0.00959351126950299</v>
      </c>
      <c r="Q86" s="15">
        <f t="shared" si="66"/>
        <v>0.00124715646503539</v>
      </c>
      <c r="R86" s="11">
        <f t="shared" si="67"/>
        <v>0.0101740708333333</v>
      </c>
      <c r="S86" s="16">
        <f t="shared" si="68"/>
        <v>0.122581853956563</v>
      </c>
      <c r="T86" s="3">
        <v>0.01</v>
      </c>
      <c r="U86" s="17">
        <f t="shared" si="69"/>
        <v>0.00122581853956563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0.0128258185395656</v>
      </c>
      <c r="AR86" s="24">
        <f t="shared" si="74"/>
        <v>7.82620833333333</v>
      </c>
      <c r="AS86" s="1">
        <f t="shared" si="75"/>
        <v>0.13</v>
      </c>
      <c r="AT86" s="2">
        <f t="shared" si="76"/>
        <v>2.53333333333333</v>
      </c>
      <c r="AU86" s="1">
        <f t="shared" si="77"/>
        <v>221.486361308756</v>
      </c>
    </row>
    <row r="87" s="1" customFormat="1" spans="1:48">
      <c r="A87" s="6"/>
      <c r="B87" s="6"/>
      <c r="C87" s="9">
        <v>11</v>
      </c>
      <c r="D87" s="10">
        <v>11.7685666666667</v>
      </c>
      <c r="E87" s="12">
        <f t="shared" si="78"/>
        <v>14.849064516129</v>
      </c>
      <c r="F87" s="9" t="s">
        <v>111</v>
      </c>
      <c r="G87" s="6">
        <v>12</v>
      </c>
      <c r="H87" s="11">
        <f t="shared" si="60"/>
        <v>11.7685666666667</v>
      </c>
      <c r="I87" s="11">
        <f t="shared" si="61"/>
        <v>284.918566666667</v>
      </c>
      <c r="J87" s="11">
        <f t="shared" si="62"/>
        <v>0.075971348444521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0.156283766251731</v>
      </c>
      <c r="P87" s="11">
        <f t="shared" si="65"/>
        <v>0.0118730884621323</v>
      </c>
      <c r="Q87" s="15">
        <f t="shared" si="66"/>
        <v>0.00154350150007721</v>
      </c>
      <c r="R87" s="11">
        <f t="shared" si="67"/>
        <v>0.0101740708333333</v>
      </c>
      <c r="S87" s="16">
        <f t="shared" si="68"/>
        <v>0.151709333005647</v>
      </c>
      <c r="T87" s="3">
        <v>0.01</v>
      </c>
      <c r="U87" s="17">
        <f t="shared" si="69"/>
        <v>0.00151709333005647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0.0131170933300565</v>
      </c>
      <c r="AR87" s="24">
        <f t="shared" si="74"/>
        <v>7.82620833333333</v>
      </c>
      <c r="AS87" s="1">
        <f t="shared" si="75"/>
        <v>0.13</v>
      </c>
      <c r="AT87" s="2">
        <f t="shared" si="76"/>
        <v>2.53333333333333</v>
      </c>
      <c r="AU87" s="1">
        <f t="shared" si="77"/>
        <v>226.516324370199</v>
      </c>
      <c r="AV87" s="1">
        <f>SUM(AU76:AU87)</f>
        <v>3470.36631184297</v>
      </c>
    </row>
    <row r="88" s="1" customFormat="1" spans="1:46">
      <c r="A88" s="6"/>
      <c r="B88" s="6"/>
      <c r="C88" s="9">
        <v>12</v>
      </c>
      <c r="D88" s="10">
        <v>4.62922580645161</v>
      </c>
      <c r="E88" s="12">
        <f t="shared" si="78"/>
        <v>11.7685666666667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7.38963565625806</v>
      </c>
      <c r="E91" s="9"/>
      <c r="F91" s="9"/>
      <c r="G91" s="6">
        <v>1</v>
      </c>
      <c r="H91" s="11">
        <f t="shared" ref="H91:H102" si="80">E92</f>
        <v>7.38963565625806</v>
      </c>
      <c r="I91" s="11">
        <f t="shared" ref="I91:I102" si="81">H91+273.15</f>
        <v>280.539635656258</v>
      </c>
      <c r="J91" s="11">
        <f t="shared" ref="J91:J102" si="82">EXP(($C$18*(I91-$C$16))/($C$19*I91*$C$16))</f>
        <v>0.0445644642164847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0.00338333412331552</v>
      </c>
      <c r="Q91" s="15">
        <f t="shared" ref="Q91:Q102" si="86">P91*$B$93</f>
        <v>0.000439833436031018</v>
      </c>
      <c r="R91" s="11">
        <f t="shared" ref="R91:R102" si="87">L91*$B$93</f>
        <v>0.0098696</v>
      </c>
      <c r="S91" s="16">
        <f t="shared" ref="S91:S102" si="88">Q91/R91</f>
        <v>0.0445644642164847</v>
      </c>
      <c r="T91" s="3">
        <v>0.01</v>
      </c>
      <c r="U91" s="17">
        <f t="shared" ref="U91:U102" si="89">S91*T91</f>
        <v>0.000445644642164847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0.0152456446421648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43.6166666666667</v>
      </c>
      <c r="AU91" s="1">
        <f t="shared" ref="AU91:AU102" si="96">AT91*10000*AS91*0.67*AR91*AQ91</f>
        <v>4397.1635509204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6.86790322580645</v>
      </c>
      <c r="E92" s="12">
        <f t="shared" ref="E92:E103" si="97">D91</f>
        <v>7.38963565625806</v>
      </c>
      <c r="F92" s="9" t="s">
        <v>109</v>
      </c>
      <c r="G92" s="6">
        <v>2</v>
      </c>
      <c r="H92" s="11">
        <f t="shared" si="80"/>
        <v>6.86790322580645</v>
      </c>
      <c r="I92" s="11">
        <f t="shared" si="81"/>
        <v>280.017903225806</v>
      </c>
      <c r="J92" s="11">
        <f t="shared" si="82"/>
        <v>0.0417738124826812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0.148456665876684</v>
      </c>
      <c r="P92" s="11">
        <f t="shared" si="85"/>
        <v>0.00620160092213668</v>
      </c>
      <c r="Q92" s="15">
        <f t="shared" si="86"/>
        <v>0.000806208119877768</v>
      </c>
      <c r="R92" s="11">
        <f t="shared" si="87"/>
        <v>0.0098696</v>
      </c>
      <c r="S92" s="16">
        <f t="shared" si="88"/>
        <v>0.0816859973937919</v>
      </c>
      <c r="T92" s="3">
        <v>0.01</v>
      </c>
      <c r="U92" s="17">
        <f t="shared" si="89"/>
        <v>0.000816859973937919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0.0156168599739379</v>
      </c>
      <c r="AR92" s="24">
        <f t="shared" si="93"/>
        <v>7.592</v>
      </c>
      <c r="AS92" s="1">
        <f t="shared" si="94"/>
        <v>0.13</v>
      </c>
      <c r="AT92" s="2">
        <f t="shared" si="95"/>
        <v>43.6166666666667</v>
      </c>
      <c r="AU92" s="1">
        <f t="shared" si="96"/>
        <v>4504.22983540541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9.49582758620689</v>
      </c>
      <c r="E93" s="12">
        <f t="shared" si="97"/>
        <v>6.86790322580645</v>
      </c>
      <c r="F93" s="9" t="s">
        <v>109</v>
      </c>
      <c r="G93" s="6">
        <v>3</v>
      </c>
      <c r="H93" s="11">
        <f t="shared" si="80"/>
        <v>9.49582758620689</v>
      </c>
      <c r="I93" s="11">
        <f t="shared" si="81"/>
        <v>282.645827586207</v>
      </c>
      <c r="J93" s="11">
        <f t="shared" si="82"/>
        <v>0.0577177980860579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0.218175064954548</v>
      </c>
      <c r="P93" s="11">
        <f t="shared" si="85"/>
        <v>0.0125925843464591</v>
      </c>
      <c r="Q93" s="15">
        <f t="shared" si="86"/>
        <v>0.00163703596503969</v>
      </c>
      <c r="R93" s="11">
        <f t="shared" si="87"/>
        <v>0.0098696</v>
      </c>
      <c r="S93" s="16">
        <f t="shared" si="88"/>
        <v>0.16586649560668</v>
      </c>
      <c r="T93" s="3">
        <v>0.01</v>
      </c>
      <c r="U93" s="17">
        <f t="shared" si="89"/>
        <v>0.0016586649560668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0.0164586649560668</v>
      </c>
      <c r="AR93" s="24">
        <f t="shared" si="93"/>
        <v>7.592</v>
      </c>
      <c r="AS93" s="1">
        <f t="shared" si="94"/>
        <v>0.13</v>
      </c>
      <c r="AT93" s="2">
        <f t="shared" si="95"/>
        <v>43.6166666666667</v>
      </c>
      <c r="AU93" s="1">
        <f t="shared" si="96"/>
        <v>4747.02404131016</v>
      </c>
    </row>
    <row r="94" s="1" customFormat="1" spans="1:47">
      <c r="A94" s="6"/>
      <c r="B94" s="6"/>
      <c r="C94" s="9">
        <v>3</v>
      </c>
      <c r="D94" s="10">
        <v>13.1231290322581</v>
      </c>
      <c r="E94" s="12">
        <f t="shared" si="97"/>
        <v>9.49582758620689</v>
      </c>
      <c r="F94" s="9" t="s">
        <v>109</v>
      </c>
      <c r="G94" s="6">
        <v>4</v>
      </c>
      <c r="H94" s="11">
        <f t="shared" si="80"/>
        <v>13.1231290322581</v>
      </c>
      <c r="I94" s="11">
        <f t="shared" si="81"/>
        <v>286.273129032258</v>
      </c>
      <c r="J94" s="11">
        <f t="shared" si="82"/>
        <v>0.0893050061478594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0.281502480608089</v>
      </c>
      <c r="P94" s="11">
        <f t="shared" si="85"/>
        <v>0.025139580761343</v>
      </c>
      <c r="Q94" s="15">
        <f t="shared" si="86"/>
        <v>0.00326814549897459</v>
      </c>
      <c r="R94" s="11">
        <f t="shared" si="87"/>
        <v>0.0098696</v>
      </c>
      <c r="S94" s="16">
        <f t="shared" si="88"/>
        <v>0.331132517931283</v>
      </c>
      <c r="T94" s="3">
        <v>0.01</v>
      </c>
      <c r="U94" s="17">
        <f t="shared" si="89"/>
        <v>0.00331132517931283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0.0181113251793128</v>
      </c>
      <c r="AR94" s="24">
        <f t="shared" si="93"/>
        <v>7.592</v>
      </c>
      <c r="AS94" s="1">
        <f t="shared" si="94"/>
        <v>0.13</v>
      </c>
      <c r="AT94" s="2">
        <f t="shared" si="95"/>
        <v>43.6166666666667</v>
      </c>
      <c r="AU94" s="1">
        <f t="shared" si="96"/>
        <v>5223.68589892784</v>
      </c>
    </row>
    <row r="95" s="1" customFormat="1" spans="1:47">
      <c r="A95" s="6"/>
      <c r="B95" s="6"/>
      <c r="C95" s="9">
        <v>4</v>
      </c>
      <c r="D95" s="10">
        <v>14.472</v>
      </c>
      <c r="E95" s="12">
        <f t="shared" si="97"/>
        <v>13.1231290322581</v>
      </c>
      <c r="F95" s="9" t="s">
        <v>109</v>
      </c>
      <c r="G95" s="6">
        <v>5</v>
      </c>
      <c r="H95" s="11">
        <f t="shared" si="80"/>
        <v>14.472</v>
      </c>
      <c r="I95" s="11">
        <f t="shared" si="81"/>
        <v>287.622</v>
      </c>
      <c r="J95" s="11">
        <f t="shared" si="82"/>
        <v>0.104748885499389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0.243544754854408</v>
      </c>
      <c r="O95" s="11">
        <f t="shared" si="98"/>
        <v>0.0887381449923373</v>
      </c>
      <c r="P95" s="11">
        <f t="shared" si="85"/>
        <v>0.00929522178923048</v>
      </c>
      <c r="Q95" s="15">
        <f t="shared" si="86"/>
        <v>0.00120837883259996</v>
      </c>
      <c r="R95" s="11">
        <f t="shared" si="87"/>
        <v>0.0098696</v>
      </c>
      <c r="S95" s="16">
        <f t="shared" si="88"/>
        <v>0.122434428203773</v>
      </c>
      <c r="T95" s="3">
        <v>0.01</v>
      </c>
      <c r="U95" s="17">
        <f t="shared" si="89"/>
        <v>0.00122434428203773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0.0160243442820377</v>
      </c>
      <c r="AR95" s="24">
        <f t="shared" si="93"/>
        <v>7.592</v>
      </c>
      <c r="AS95" s="1">
        <f t="shared" si="94"/>
        <v>0.13</v>
      </c>
      <c r="AT95" s="2">
        <f t="shared" si="95"/>
        <v>43.6166666666667</v>
      </c>
      <c r="AU95" s="1">
        <f t="shared" si="96"/>
        <v>4621.75685306874</v>
      </c>
    </row>
    <row r="96" s="1" customFormat="1" spans="1:47">
      <c r="A96" s="6"/>
      <c r="B96" s="6"/>
      <c r="C96" s="9">
        <v>5</v>
      </c>
      <c r="D96" s="10">
        <v>21.537935483871</v>
      </c>
      <c r="E96" s="12">
        <f t="shared" si="97"/>
        <v>14.472</v>
      </c>
      <c r="F96" s="9" t="s">
        <v>111</v>
      </c>
      <c r="G96" s="6">
        <v>6</v>
      </c>
      <c r="H96" s="11">
        <f t="shared" si="80"/>
        <v>21.537935483871</v>
      </c>
      <c r="I96" s="11">
        <f t="shared" si="81"/>
        <v>294.687935483871</v>
      </c>
      <c r="J96" s="11">
        <f t="shared" si="82"/>
        <v>0.2358688817128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0.155362923203107</v>
      </c>
      <c r="P96" s="11">
        <f t="shared" si="85"/>
        <v>0.0366452789555485</v>
      </c>
      <c r="Q96" s="15">
        <f t="shared" si="86"/>
        <v>0.0047638862642213</v>
      </c>
      <c r="R96" s="11">
        <f t="shared" si="87"/>
        <v>0.0098696</v>
      </c>
      <c r="S96" s="16">
        <f t="shared" si="88"/>
        <v>0.482682810268026</v>
      </c>
      <c r="T96" s="3">
        <v>0.01</v>
      </c>
      <c r="U96" s="17">
        <f t="shared" si="89"/>
        <v>0.00482682810268026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0.0196268281026803</v>
      </c>
      <c r="AR96" s="24">
        <f t="shared" si="93"/>
        <v>7.592</v>
      </c>
      <c r="AS96" s="1">
        <f t="shared" si="94"/>
        <v>0.13</v>
      </c>
      <c r="AT96" s="2">
        <f t="shared" si="95"/>
        <v>43.6166666666667</v>
      </c>
      <c r="AU96" s="1">
        <f t="shared" si="96"/>
        <v>5660.78871565717</v>
      </c>
    </row>
    <row r="97" s="1" customFormat="1" spans="1:47">
      <c r="A97" s="6"/>
      <c r="B97" s="6"/>
      <c r="C97" s="9">
        <v>6</v>
      </c>
      <c r="D97" s="10">
        <v>23.4181</v>
      </c>
      <c r="E97" s="12">
        <f t="shared" si="97"/>
        <v>21.537935483871</v>
      </c>
      <c r="F97" s="9" t="s">
        <v>109</v>
      </c>
      <c r="G97" s="6">
        <v>7</v>
      </c>
      <c r="H97" s="11">
        <f t="shared" si="80"/>
        <v>23.4181</v>
      </c>
      <c r="I97" s="11">
        <f t="shared" si="81"/>
        <v>296.5681</v>
      </c>
      <c r="J97" s="11">
        <f t="shared" si="82"/>
        <v>0.290832502367009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0.194637644247558</v>
      </c>
      <c r="P97" s="11">
        <f t="shared" si="85"/>
        <v>0.0566069531313371</v>
      </c>
      <c r="Q97" s="15">
        <f t="shared" si="86"/>
        <v>0.00735890390707383</v>
      </c>
      <c r="R97" s="11">
        <f t="shared" si="87"/>
        <v>0.0098696</v>
      </c>
      <c r="S97" s="16">
        <f t="shared" si="88"/>
        <v>0.745613186661448</v>
      </c>
      <c r="T97" s="3">
        <v>0.01</v>
      </c>
      <c r="U97" s="17">
        <f t="shared" si="89"/>
        <v>0.00745613186661448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0.0345561318666145</v>
      </c>
      <c r="AR97" s="24">
        <f t="shared" si="93"/>
        <v>7.592</v>
      </c>
      <c r="AS97" s="1">
        <f t="shared" si="94"/>
        <v>0.13</v>
      </c>
      <c r="AT97" s="2">
        <f t="shared" si="95"/>
        <v>43.6166666666667</v>
      </c>
      <c r="AU97" s="1">
        <f t="shared" si="96"/>
        <v>9966.71292497736</v>
      </c>
    </row>
    <row r="98" s="1" customFormat="1" spans="1:47">
      <c r="A98" s="6"/>
      <c r="B98" s="6"/>
      <c r="C98" s="9">
        <v>7</v>
      </c>
      <c r="D98" s="10">
        <v>24.4066774193548</v>
      </c>
      <c r="E98" s="12">
        <f t="shared" si="97"/>
        <v>23.4181</v>
      </c>
      <c r="F98" s="9" t="s">
        <v>109</v>
      </c>
      <c r="G98" s="6">
        <v>8</v>
      </c>
      <c r="H98" s="11">
        <f t="shared" si="80"/>
        <v>24.4066774193548</v>
      </c>
      <c r="I98" s="11">
        <f t="shared" si="81"/>
        <v>297.556677419355</v>
      </c>
      <c r="J98" s="11">
        <f t="shared" si="82"/>
        <v>0.324350360088056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0.213950691116221</v>
      </c>
      <c r="P98" s="11">
        <f t="shared" si="85"/>
        <v>0.0693949837046349</v>
      </c>
      <c r="Q98" s="15">
        <f t="shared" si="86"/>
        <v>0.00902134788160253</v>
      </c>
      <c r="R98" s="11">
        <f t="shared" si="87"/>
        <v>0.0098696</v>
      </c>
      <c r="S98" s="16">
        <f t="shared" si="88"/>
        <v>0.914054053011524</v>
      </c>
      <c r="T98" s="3">
        <v>0.01</v>
      </c>
      <c r="U98" s="17">
        <f t="shared" si="89"/>
        <v>0.00914054053011524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0.0362405405301152</v>
      </c>
      <c r="AR98" s="24">
        <f t="shared" si="93"/>
        <v>7.592</v>
      </c>
      <c r="AS98" s="1">
        <f t="shared" si="94"/>
        <v>0.13</v>
      </c>
      <c r="AT98" s="2">
        <f t="shared" si="95"/>
        <v>43.6166666666667</v>
      </c>
      <c r="AU98" s="1">
        <f t="shared" si="96"/>
        <v>10452.5316983938</v>
      </c>
    </row>
    <row r="99" s="1" customFormat="1" spans="1:47">
      <c r="A99" s="6"/>
      <c r="B99" s="6"/>
      <c r="C99" s="9">
        <v>8</v>
      </c>
      <c r="D99" s="10">
        <v>24.5833548387097</v>
      </c>
      <c r="E99" s="12">
        <f t="shared" si="97"/>
        <v>24.4066774193548</v>
      </c>
      <c r="F99" s="9" t="s">
        <v>109</v>
      </c>
      <c r="G99" s="6">
        <v>9</v>
      </c>
      <c r="H99" s="11">
        <f t="shared" si="80"/>
        <v>24.5833548387097</v>
      </c>
      <c r="I99" s="11">
        <f t="shared" si="81"/>
        <v>297.73335483871</v>
      </c>
      <c r="J99" s="11">
        <f t="shared" si="82"/>
        <v>0.33071007056561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0.220475707411586</v>
      </c>
      <c r="P99" s="11">
        <f t="shared" si="85"/>
        <v>0.0729135367560884</v>
      </c>
      <c r="Q99" s="15">
        <f t="shared" si="86"/>
        <v>0.0094787597782915</v>
      </c>
      <c r="R99" s="11">
        <f t="shared" si="87"/>
        <v>0.0098696</v>
      </c>
      <c r="S99" s="16">
        <f t="shared" si="88"/>
        <v>0.960399588462703</v>
      </c>
      <c r="T99" s="3">
        <v>0.01</v>
      </c>
      <c r="U99" s="17">
        <f t="shared" si="89"/>
        <v>0.00960399588462703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0.024403995884627</v>
      </c>
      <c r="AR99" s="24">
        <f t="shared" si="93"/>
        <v>7.592</v>
      </c>
      <c r="AS99" s="1">
        <f t="shared" si="94"/>
        <v>0.13</v>
      </c>
      <c r="AT99" s="2">
        <f t="shared" si="95"/>
        <v>43.6166666666667</v>
      </c>
      <c r="AU99" s="1">
        <f t="shared" si="96"/>
        <v>7038.62406079642</v>
      </c>
    </row>
    <row r="100" s="1" customFormat="1" spans="1:47">
      <c r="A100" s="6"/>
      <c r="B100" s="6"/>
      <c r="C100" s="9">
        <v>9</v>
      </c>
      <c r="D100" s="10">
        <v>19.5293333333333</v>
      </c>
      <c r="E100" s="12">
        <f t="shared" si="97"/>
        <v>24.5833548387097</v>
      </c>
      <c r="F100" s="9" t="s">
        <v>109</v>
      </c>
      <c r="G100" s="6">
        <v>10</v>
      </c>
      <c r="H100" s="11">
        <f t="shared" si="80"/>
        <v>19.5293333333333</v>
      </c>
      <c r="I100" s="11">
        <f t="shared" si="81"/>
        <v>292.679333333333</v>
      </c>
      <c r="J100" s="11">
        <f t="shared" si="82"/>
        <v>0.188015028562577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0.223482170655498</v>
      </c>
      <c r="P100" s="11">
        <f t="shared" si="85"/>
        <v>0.0420180066990202</v>
      </c>
      <c r="Q100" s="15">
        <f t="shared" si="86"/>
        <v>0.00546234087087262</v>
      </c>
      <c r="R100" s="11">
        <f t="shared" si="87"/>
        <v>0.0098696</v>
      </c>
      <c r="S100" s="16">
        <f t="shared" si="88"/>
        <v>0.553451089291625</v>
      </c>
      <c r="T100" s="3">
        <v>0.01</v>
      </c>
      <c r="U100" s="17">
        <f t="shared" si="89"/>
        <v>0.00553451089291625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0.0203345108929163</v>
      </c>
      <c r="AR100" s="24">
        <f t="shared" si="93"/>
        <v>7.592</v>
      </c>
      <c r="AS100" s="1">
        <f t="shared" si="94"/>
        <v>0.13</v>
      </c>
      <c r="AT100" s="2">
        <f t="shared" si="95"/>
        <v>43.6166666666667</v>
      </c>
      <c r="AU100" s="1">
        <f t="shared" si="96"/>
        <v>5864.89926944989</v>
      </c>
    </row>
    <row r="101" s="1" customFormat="1" spans="1:47">
      <c r="A101" s="6"/>
      <c r="B101" s="6"/>
      <c r="C101" s="9">
        <v>10</v>
      </c>
      <c r="D101" s="10">
        <v>14.849064516129</v>
      </c>
      <c r="E101" s="12">
        <f t="shared" si="97"/>
        <v>19.5293333333333</v>
      </c>
      <c r="F101" s="9" t="s">
        <v>109</v>
      </c>
      <c r="G101" s="6">
        <v>11</v>
      </c>
      <c r="H101" s="11">
        <f t="shared" si="80"/>
        <v>14.849064516129</v>
      </c>
      <c r="I101" s="11">
        <f t="shared" si="81"/>
        <v>287.999064516129</v>
      </c>
      <c r="J101" s="11">
        <f t="shared" si="82"/>
        <v>0.10949597679289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0.172390955758654</v>
      </c>
      <c r="O101" s="11">
        <f t="shared" si="98"/>
        <v>0.0849932081978239</v>
      </c>
      <c r="P101" s="11">
        <f t="shared" si="85"/>
        <v>0.00930641435238222</v>
      </c>
      <c r="Q101" s="15">
        <f t="shared" si="86"/>
        <v>0.00120983386580969</v>
      </c>
      <c r="R101" s="11">
        <f t="shared" si="87"/>
        <v>0.0098696</v>
      </c>
      <c r="S101" s="16">
        <f t="shared" si="88"/>
        <v>0.122581853956563</v>
      </c>
      <c r="T101" s="3">
        <v>0.01</v>
      </c>
      <c r="U101" s="17">
        <f t="shared" si="89"/>
        <v>0.00122581853956563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0.0160258185395656</v>
      </c>
      <c r="AR101" s="24">
        <f t="shared" si="93"/>
        <v>7.592</v>
      </c>
      <c r="AS101" s="1">
        <f t="shared" si="94"/>
        <v>0.13</v>
      </c>
      <c r="AT101" s="2">
        <f t="shared" si="95"/>
        <v>43.6166666666667</v>
      </c>
      <c r="AU101" s="1">
        <f t="shared" si="96"/>
        <v>4622.18205984867</v>
      </c>
    </row>
    <row r="102" s="1" customFormat="1" spans="1:48">
      <c r="A102" s="6"/>
      <c r="B102" s="6"/>
      <c r="C102" s="9">
        <v>11</v>
      </c>
      <c r="D102" s="10">
        <v>11.7685666666667</v>
      </c>
      <c r="E102" s="12">
        <f t="shared" si="97"/>
        <v>14.849064516129</v>
      </c>
      <c r="F102" s="9" t="s">
        <v>111</v>
      </c>
      <c r="G102" s="6">
        <v>12</v>
      </c>
      <c r="H102" s="11">
        <f t="shared" si="80"/>
        <v>11.7685666666667</v>
      </c>
      <c r="I102" s="11">
        <f t="shared" si="81"/>
        <v>284.918566666667</v>
      </c>
      <c r="J102" s="11">
        <f t="shared" si="82"/>
        <v>0.075971348444521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0.151606793845442</v>
      </c>
      <c r="P102" s="11">
        <f t="shared" si="85"/>
        <v>0.0115177725617887</v>
      </c>
      <c r="Q102" s="15">
        <f t="shared" si="86"/>
        <v>0.00149731043303253</v>
      </c>
      <c r="R102" s="11">
        <f t="shared" si="87"/>
        <v>0.0098696</v>
      </c>
      <c r="S102" s="16">
        <f t="shared" si="88"/>
        <v>0.151709333005647</v>
      </c>
      <c r="T102" s="3">
        <v>0.01</v>
      </c>
      <c r="U102" s="17">
        <f t="shared" si="89"/>
        <v>0.00151709333005647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0.0163170933300565</v>
      </c>
      <c r="AR102" s="24">
        <f t="shared" si="93"/>
        <v>7.592</v>
      </c>
      <c r="AS102" s="1">
        <f t="shared" si="94"/>
        <v>0.13</v>
      </c>
      <c r="AT102" s="2">
        <f t="shared" si="95"/>
        <v>43.6166666666667</v>
      </c>
      <c r="AU102" s="1">
        <f t="shared" si="96"/>
        <v>4706.19181621582</v>
      </c>
      <c r="AV102" s="1">
        <f>SUM(AU91:AU102)</f>
        <v>71805.7907249718</v>
      </c>
    </row>
    <row r="103" s="1" customFormat="1" spans="1:46">
      <c r="A103" s="6"/>
      <c r="B103" s="6"/>
      <c r="C103" s="9">
        <v>12</v>
      </c>
      <c r="D103" s="10">
        <v>4.62922580645161</v>
      </c>
      <c r="E103" s="12">
        <f t="shared" si="97"/>
        <v>11.7685666666667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7.38963565625806</v>
      </c>
      <c r="E107" s="9"/>
      <c r="F107" s="9"/>
      <c r="G107" s="6">
        <v>1</v>
      </c>
      <c r="H107" s="11">
        <f t="shared" ref="H107:H118" si="99">E108</f>
        <v>7.38963565625806</v>
      </c>
      <c r="I107" s="11">
        <f t="shared" ref="I107:I118" si="100">H107+273.15</f>
        <v>280.539635656258</v>
      </c>
      <c r="J107" s="11">
        <f t="shared" ref="J107:J118" si="101">EXP(($C$18*(I107-$C$16))/($C$19*I107*$C$16))</f>
        <v>0.0445644642164847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0.123117576823919</v>
      </c>
      <c r="Q107" s="15">
        <f t="shared" ref="Q107:Q118" si="105">P107*$B$109</f>
        <v>0.0357040972789365</v>
      </c>
      <c r="R107" s="11">
        <f t="shared" ref="R107:R118" si="106">L107*$B$109</f>
        <v>0.80117865</v>
      </c>
      <c r="S107" s="16">
        <f t="shared" ref="S107:S118" si="107">Q107/R107</f>
        <v>0.0445644642164847</v>
      </c>
      <c r="T107" s="3">
        <v>0.27</v>
      </c>
      <c r="U107" s="17">
        <f t="shared" ref="U107:U118" si="108">S107*T107</f>
        <v>0.0120324053384509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0.228737896357261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195.198333333333</v>
      </c>
      <c r="AF107" s="1">
        <f t="shared" ref="AF107:AF118" si="113">AE107*10000*AC107*AB107</f>
        <v>4568586.30358066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6.86790322580645</v>
      </c>
      <c r="E108" s="12">
        <f t="shared" ref="E108:E119" si="114">D107</f>
        <v>7.38963565625806</v>
      </c>
      <c r="F108" s="9" t="s">
        <v>109</v>
      </c>
      <c r="G108" s="6">
        <v>2</v>
      </c>
      <c r="H108" s="11">
        <f t="shared" si="99"/>
        <v>6.86790322580645</v>
      </c>
      <c r="I108" s="11">
        <f t="shared" si="100"/>
        <v>280.017903225806</v>
      </c>
      <c r="J108" s="11">
        <f t="shared" si="101"/>
        <v>0.0417738124826812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5.40225242317608</v>
      </c>
      <c r="P108" s="11">
        <f t="shared" si="104"/>
        <v>0.225672679709868</v>
      </c>
      <c r="Q108" s="15">
        <f t="shared" si="105"/>
        <v>0.0654450771158617</v>
      </c>
      <c r="R108" s="11">
        <f t="shared" si="106"/>
        <v>0.80117865</v>
      </c>
      <c r="S108" s="16">
        <f t="shared" si="107"/>
        <v>0.0816859973937919</v>
      </c>
      <c r="T108" s="3">
        <v>0.27</v>
      </c>
      <c r="U108" s="17">
        <f t="shared" si="108"/>
        <v>0.0220552192963238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0.230685329109276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195.198333333333</v>
      </c>
      <c r="AF108" s="1">
        <f t="shared" si="113"/>
        <v>4607482.41454297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9.49582758620689</v>
      </c>
      <c r="E109" s="12">
        <f t="shared" si="114"/>
        <v>6.86790322580645</v>
      </c>
      <c r="F109" s="9" t="s">
        <v>109</v>
      </c>
      <c r="G109" s="6">
        <v>3</v>
      </c>
      <c r="H109" s="11">
        <f t="shared" si="99"/>
        <v>9.49582758620689</v>
      </c>
      <c r="I109" s="11">
        <f t="shared" si="100"/>
        <v>282.645827586207</v>
      </c>
      <c r="J109" s="11">
        <f t="shared" si="101"/>
        <v>0.0577177980860579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7.93926474346621</v>
      </c>
      <c r="P109" s="11">
        <f t="shared" si="104"/>
        <v>0.458236879415141</v>
      </c>
      <c r="Q109" s="15">
        <f t="shared" si="105"/>
        <v>0.132888695030391</v>
      </c>
      <c r="R109" s="11">
        <f t="shared" si="106"/>
        <v>0.80117865</v>
      </c>
      <c r="S109" s="16">
        <f t="shared" si="107"/>
        <v>0.16586649560668</v>
      </c>
      <c r="T109" s="3">
        <v>0.27</v>
      </c>
      <c r="U109" s="17">
        <f t="shared" si="108"/>
        <v>0.0447839538138036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0.235101522226022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195.198333333333</v>
      </c>
      <c r="AF109" s="1">
        <f t="shared" si="113"/>
        <v>4695687.12267591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13.1231290322581</v>
      </c>
      <c r="E110" s="12">
        <f t="shared" si="114"/>
        <v>9.49582758620689</v>
      </c>
      <c r="F110" s="9" t="s">
        <v>109</v>
      </c>
      <c r="G110" s="6">
        <v>4</v>
      </c>
      <c r="H110" s="11">
        <f t="shared" si="99"/>
        <v>13.1231290322581</v>
      </c>
      <c r="I110" s="11">
        <f t="shared" si="100"/>
        <v>286.273129032258</v>
      </c>
      <c r="J110" s="11">
        <f t="shared" si="101"/>
        <v>0.0893050061478594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10.2437128640511</v>
      </c>
      <c r="P110" s="11">
        <f t="shared" si="104"/>
        <v>0.914814840300987</v>
      </c>
      <c r="Q110" s="15">
        <f t="shared" si="105"/>
        <v>0.265296303687286</v>
      </c>
      <c r="R110" s="11">
        <f t="shared" si="106"/>
        <v>0.80117865</v>
      </c>
      <c r="S110" s="16">
        <f t="shared" si="107"/>
        <v>0.331132517931283</v>
      </c>
      <c r="T110" s="3">
        <v>0.27</v>
      </c>
      <c r="U110" s="17">
        <f t="shared" si="108"/>
        <v>0.0894057798414465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0.243771543023193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195.198333333333</v>
      </c>
      <c r="AF110" s="1">
        <f t="shared" si="113"/>
        <v>4868853.61103012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14.472</v>
      </c>
      <c r="E111" s="12">
        <f t="shared" si="114"/>
        <v>13.1231290322581</v>
      </c>
      <c r="F111" s="9" t="s">
        <v>109</v>
      </c>
      <c r="G111" s="6">
        <v>5</v>
      </c>
      <c r="H111" s="11">
        <f t="shared" si="99"/>
        <v>14.472</v>
      </c>
      <c r="I111" s="11">
        <f t="shared" si="100"/>
        <v>287.622</v>
      </c>
      <c r="J111" s="11">
        <f t="shared" si="101"/>
        <v>0.104748885499389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8.86245312256258</v>
      </c>
      <c r="O111" s="11">
        <f t="shared" si="115"/>
        <v>3.2291299011875</v>
      </c>
      <c r="P111" s="11">
        <f t="shared" si="104"/>
        <v>0.338247758282142</v>
      </c>
      <c r="Q111" s="15">
        <f t="shared" si="105"/>
        <v>0.0980918499018212</v>
      </c>
      <c r="R111" s="11">
        <f t="shared" si="106"/>
        <v>0.80117865</v>
      </c>
      <c r="S111" s="16">
        <f t="shared" si="107"/>
        <v>0.122434428203773</v>
      </c>
      <c r="T111" s="3">
        <v>0.27</v>
      </c>
      <c r="U111" s="17">
        <f t="shared" si="108"/>
        <v>0.0330572956150188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0.232823032537998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195.198333333333</v>
      </c>
      <c r="AF111" s="1">
        <f t="shared" si="113"/>
        <v>4650178.80530773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21.537935483871</v>
      </c>
      <c r="E112" s="12">
        <f t="shared" si="114"/>
        <v>14.472</v>
      </c>
      <c r="F112" s="9" t="s">
        <v>111</v>
      </c>
      <c r="G112" s="6">
        <v>6</v>
      </c>
      <c r="H112" s="11">
        <f t="shared" si="99"/>
        <v>21.537935483871</v>
      </c>
      <c r="I112" s="11">
        <f t="shared" si="100"/>
        <v>294.687935483871</v>
      </c>
      <c r="J112" s="11">
        <f t="shared" si="101"/>
        <v>0.2358688817128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5.65356714290536</v>
      </c>
      <c r="P112" s="11">
        <f t="shared" si="104"/>
        <v>1.33350055968532</v>
      </c>
      <c r="Q112" s="15">
        <f t="shared" si="105"/>
        <v>0.386715162308743</v>
      </c>
      <c r="R112" s="11">
        <f t="shared" si="106"/>
        <v>0.80117865</v>
      </c>
      <c r="S112" s="16">
        <f t="shared" si="107"/>
        <v>0.482682810268025</v>
      </c>
      <c r="T112" s="3">
        <v>0.27</v>
      </c>
      <c r="U112" s="17">
        <f t="shared" si="108"/>
        <v>0.130324358772367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0.251722022909471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195.198333333333</v>
      </c>
      <c r="AF112" s="1">
        <f t="shared" si="113"/>
        <v>5027648.69524568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23.4181</v>
      </c>
      <c r="E113" s="12">
        <f t="shared" si="114"/>
        <v>21.537935483871</v>
      </c>
      <c r="F113" s="9" t="s">
        <v>109</v>
      </c>
      <c r="G113" s="6">
        <v>7</v>
      </c>
      <c r="H113" s="11">
        <f t="shared" si="99"/>
        <v>23.4181</v>
      </c>
      <c r="I113" s="11">
        <f t="shared" si="100"/>
        <v>296.5681</v>
      </c>
      <c r="J113" s="11">
        <f t="shared" si="101"/>
        <v>0.290832502367009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7.08275158322004</v>
      </c>
      <c r="P113" s="11">
        <f t="shared" si="104"/>
        <v>2.05989436659178</v>
      </c>
      <c r="Q113" s="15">
        <f t="shared" si="105"/>
        <v>0.597369366311617</v>
      </c>
      <c r="R113" s="11">
        <f t="shared" si="106"/>
        <v>0.80117865</v>
      </c>
      <c r="S113" s="16">
        <f t="shared" si="107"/>
        <v>0.745613186661448</v>
      </c>
      <c r="T113" s="3">
        <v>0.27</v>
      </c>
      <c r="U113" s="17">
        <f t="shared" si="108"/>
        <v>0.201315560398591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0.329515613385446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195.198333333333</v>
      </c>
      <c r="AF113" s="1">
        <f t="shared" si="113"/>
        <v>6581421.54012575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24.4066774193548</v>
      </c>
      <c r="E114" s="12">
        <f t="shared" si="114"/>
        <v>23.4181</v>
      </c>
      <c r="F114" s="9" t="s">
        <v>109</v>
      </c>
      <c r="G114" s="6">
        <v>8</v>
      </c>
      <c r="H114" s="11">
        <f t="shared" si="99"/>
        <v>24.4066774193548</v>
      </c>
      <c r="I114" s="11">
        <f t="shared" si="100"/>
        <v>297.556677419355</v>
      </c>
      <c r="J114" s="11">
        <f t="shared" si="101"/>
        <v>0.324350360088056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7.78554221662826</v>
      </c>
      <c r="P114" s="11">
        <f t="shared" si="104"/>
        <v>2.52524342144414</v>
      </c>
      <c r="Q114" s="15">
        <f t="shared" si="105"/>
        <v>0.732320592218801</v>
      </c>
      <c r="R114" s="11">
        <f t="shared" si="106"/>
        <v>0.80117865</v>
      </c>
      <c r="S114" s="16">
        <f t="shared" si="107"/>
        <v>0.914054053011523</v>
      </c>
      <c r="T114" s="3">
        <v>0.27</v>
      </c>
      <c r="U114" s="17">
        <f t="shared" si="108"/>
        <v>0.246794594313111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0.338352189675038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195.198333333333</v>
      </c>
      <c r="AF114" s="1">
        <f t="shared" si="113"/>
        <v>6757914.64446085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24.5833548387097</v>
      </c>
      <c r="E115" s="12">
        <f t="shared" si="114"/>
        <v>24.4066774193548</v>
      </c>
      <c r="F115" s="9" t="s">
        <v>109</v>
      </c>
      <c r="G115" s="6">
        <v>9</v>
      </c>
      <c r="H115" s="11">
        <f t="shared" si="99"/>
        <v>24.5833548387097</v>
      </c>
      <c r="I115" s="11">
        <f t="shared" si="100"/>
        <v>297.73335483871</v>
      </c>
      <c r="J115" s="11">
        <f t="shared" si="101"/>
        <v>0.33071007056561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8.02298379518412</v>
      </c>
      <c r="P115" s="11">
        <f t="shared" si="104"/>
        <v>2.65328153705208</v>
      </c>
      <c r="Q115" s="15">
        <f t="shared" si="105"/>
        <v>0.769451645745104</v>
      </c>
      <c r="R115" s="11">
        <f t="shared" si="106"/>
        <v>0.80117865</v>
      </c>
      <c r="S115" s="16">
        <f t="shared" si="107"/>
        <v>0.960399588462703</v>
      </c>
      <c r="T115" s="3">
        <v>0.27</v>
      </c>
      <c r="U115" s="17">
        <f t="shared" si="108"/>
        <v>0.25930788888493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0.276783522810342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195.198333333333</v>
      </c>
      <c r="AF115" s="1">
        <f t="shared" si="113"/>
        <v>5528202.50385236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19.5293333333333</v>
      </c>
      <c r="E116" s="12">
        <f t="shared" si="114"/>
        <v>24.5833548387097</v>
      </c>
      <c r="F116" s="9" t="s">
        <v>109</v>
      </c>
      <c r="G116" s="6">
        <v>10</v>
      </c>
      <c r="H116" s="11">
        <f t="shared" si="99"/>
        <v>19.5293333333333</v>
      </c>
      <c r="I116" s="11">
        <f t="shared" si="100"/>
        <v>292.679333333333</v>
      </c>
      <c r="J116" s="11">
        <f t="shared" si="101"/>
        <v>0.188015028562577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8.13238725813203</v>
      </c>
      <c r="P116" s="11">
        <f t="shared" si="104"/>
        <v>1.52901102261963</v>
      </c>
      <c r="Q116" s="15">
        <f t="shared" si="105"/>
        <v>0.443413196559694</v>
      </c>
      <c r="R116" s="11">
        <f t="shared" si="106"/>
        <v>0.80117865</v>
      </c>
      <c r="S116" s="16">
        <f t="shared" si="107"/>
        <v>0.553451089291625</v>
      </c>
      <c r="T116" s="3">
        <v>0.27</v>
      </c>
      <c r="U116" s="17">
        <f t="shared" si="108"/>
        <v>0.149431794108739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0.255434597595328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195.198333333333</v>
      </c>
      <c r="AF116" s="1">
        <f t="shared" si="113"/>
        <v>5101800.0192324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14.849064516129</v>
      </c>
      <c r="E117" s="12">
        <f t="shared" si="114"/>
        <v>19.5293333333333</v>
      </c>
      <c r="F117" s="9" t="s">
        <v>109</v>
      </c>
      <c r="G117" s="6">
        <v>11</v>
      </c>
      <c r="H117" s="11">
        <f t="shared" si="99"/>
        <v>14.849064516129</v>
      </c>
      <c r="I117" s="11">
        <f t="shared" si="100"/>
        <v>287.999064516129</v>
      </c>
      <c r="J117" s="11">
        <f t="shared" si="101"/>
        <v>0.10949597679289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6.27320742373678</v>
      </c>
      <c r="O117" s="11">
        <f t="shared" si="115"/>
        <v>3.09285381177562</v>
      </c>
      <c r="P117" s="11">
        <f t="shared" si="104"/>
        <v>0.338655049197986</v>
      </c>
      <c r="Q117" s="15">
        <f t="shared" si="105"/>
        <v>0.0982099642674159</v>
      </c>
      <c r="R117" s="11">
        <f t="shared" si="106"/>
        <v>0.80117865</v>
      </c>
      <c r="S117" s="16">
        <f t="shared" si="107"/>
        <v>0.122581853956562</v>
      </c>
      <c r="T117" s="3">
        <v>0.27</v>
      </c>
      <c r="U117" s="17">
        <f t="shared" si="108"/>
        <v>0.0330971005682719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0.232830766640415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195.198333333333</v>
      </c>
      <c r="AF117" s="1">
        <f t="shared" si="113"/>
        <v>4650333.27868069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11.7685666666667</v>
      </c>
      <c r="E118" s="12">
        <f t="shared" si="114"/>
        <v>14.849064516129</v>
      </c>
      <c r="F118" s="9" t="s">
        <v>111</v>
      </c>
      <c r="G118" s="6">
        <v>12</v>
      </c>
      <c r="H118" s="11">
        <f t="shared" si="99"/>
        <v>11.7685666666667</v>
      </c>
      <c r="I118" s="11">
        <f t="shared" si="100"/>
        <v>284.918566666667</v>
      </c>
      <c r="J118" s="11">
        <f t="shared" si="101"/>
        <v>0.075971348444521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5.51688376257763</v>
      </c>
      <c r="P118" s="11">
        <f t="shared" si="104"/>
        <v>0.419125098654705</v>
      </c>
      <c r="Q118" s="15">
        <f t="shared" si="105"/>
        <v>0.121546278609865</v>
      </c>
      <c r="R118" s="11">
        <f t="shared" si="106"/>
        <v>0.80117865</v>
      </c>
      <c r="S118" s="16">
        <f t="shared" si="107"/>
        <v>0.151709333005647</v>
      </c>
      <c r="T118" s="3">
        <v>0.27</v>
      </c>
      <c r="U118" s="17">
        <f t="shared" si="108"/>
        <v>0.0409615199115246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0.234358823318809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195.198333333333</v>
      </c>
      <c r="AF118" s="1">
        <f t="shared" si="113"/>
        <v>4680853.18344148</v>
      </c>
      <c r="AG118" s="1">
        <f>SUM(AF107:AF118)</f>
        <v>61718962.1221766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4.62922580645161</v>
      </c>
      <c r="E119" s="12">
        <f t="shared" si="114"/>
        <v>11.7685666666667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7.38963565625806</v>
      </c>
      <c r="E123" s="9"/>
      <c r="F123" s="9"/>
      <c r="G123" s="6">
        <v>1</v>
      </c>
      <c r="H123" s="11">
        <f t="shared" ref="H123:H134" si="116">E124</f>
        <v>7.38963565625806</v>
      </c>
      <c r="I123" s="11">
        <f t="shared" ref="I123:I134" si="117">H123+273.15</f>
        <v>280.539635656258</v>
      </c>
      <c r="J123" s="11">
        <f t="shared" ref="J123:J134" si="118">EXP(($C$18*(I123-$C$16))/($C$19*I123*$C$16))</f>
        <v>0.0445644642164847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0.0232278900389162</v>
      </c>
      <c r="Q123" s="15">
        <f t="shared" ref="Q123:Q134" si="122">P123*$B$125</f>
        <v>0.00696836701167485</v>
      </c>
      <c r="R123" s="11">
        <f t="shared" ref="R123:R134" si="123">L123*$B$125</f>
        <v>0.156366</v>
      </c>
      <c r="S123" s="16">
        <f t="shared" ref="S123:S134" si="124">Q123/R123</f>
        <v>0.0445644642164847</v>
      </c>
      <c r="T123" s="3">
        <v>0.01</v>
      </c>
      <c r="U123" s="17">
        <f t="shared" ref="U123:U134" si="125">S123*T123</f>
        <v>0.000445644642164847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0.00593564464216485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15.5</v>
      </c>
      <c r="AX123" s="1">
        <f t="shared" ref="AX123:AX134" si="132">AW123*10000*AV123*0.67*AU123*AT123</f>
        <v>9638.66131006243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6.86790322580645</v>
      </c>
      <c r="E124" s="12">
        <f t="shared" ref="E124:E135" si="133">D123</f>
        <v>7.38963565625806</v>
      </c>
      <c r="F124" s="9" t="s">
        <v>109</v>
      </c>
      <c r="G124" s="6">
        <v>2</v>
      </c>
      <c r="H124" s="11">
        <f t="shared" si="116"/>
        <v>6.86790322580645</v>
      </c>
      <c r="I124" s="11">
        <f t="shared" si="117"/>
        <v>280.017903225806</v>
      </c>
      <c r="J124" s="11">
        <f t="shared" si="118"/>
        <v>0.0417738124826812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1.01921210996108</v>
      </c>
      <c r="P124" s="11">
        <f t="shared" si="121"/>
        <v>0.0425763755615922</v>
      </c>
      <c r="Q124" s="15">
        <f t="shared" si="122"/>
        <v>0.0127729126684777</v>
      </c>
      <c r="R124" s="11">
        <f t="shared" si="123"/>
        <v>0.156366</v>
      </c>
      <c r="S124" s="16">
        <f t="shared" si="124"/>
        <v>0.0816859973937919</v>
      </c>
      <c r="T124" s="3">
        <v>0.01</v>
      </c>
      <c r="U124" s="17">
        <f t="shared" si="125"/>
        <v>0.000816859973937919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0.00630685997393792</v>
      </c>
      <c r="AU124" s="24">
        <f t="shared" si="129"/>
        <v>52.122</v>
      </c>
      <c r="AV124" s="1">
        <f t="shared" si="130"/>
        <v>0.3</v>
      </c>
      <c r="AW124" s="2">
        <f t="shared" si="131"/>
        <v>15.5</v>
      </c>
      <c r="AX124" s="1">
        <f t="shared" si="132"/>
        <v>10241.4633765214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9.49582758620689</v>
      </c>
      <c r="E125" s="12">
        <f t="shared" si="133"/>
        <v>6.86790322580645</v>
      </c>
      <c r="F125" s="9" t="s">
        <v>109</v>
      </c>
      <c r="G125" s="6">
        <v>3</v>
      </c>
      <c r="H125" s="11">
        <f t="shared" si="116"/>
        <v>9.49582758620689</v>
      </c>
      <c r="I125" s="11">
        <f t="shared" si="117"/>
        <v>282.645827586207</v>
      </c>
      <c r="J125" s="11">
        <f t="shared" si="118"/>
        <v>0.0577177980860579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1.49785573439949</v>
      </c>
      <c r="P125" s="11">
        <f t="shared" si="121"/>
        <v>0.0864529348401138</v>
      </c>
      <c r="Q125" s="15">
        <f t="shared" si="122"/>
        <v>0.0259358804520341</v>
      </c>
      <c r="R125" s="11">
        <f t="shared" si="123"/>
        <v>0.156366</v>
      </c>
      <c r="S125" s="16">
        <f t="shared" si="124"/>
        <v>0.16586649560668</v>
      </c>
      <c r="T125" s="3">
        <v>0.01</v>
      </c>
      <c r="U125" s="17">
        <f t="shared" si="125"/>
        <v>0.0016586649560668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0.0071486649560668</v>
      </c>
      <c r="AU125" s="24">
        <f t="shared" si="129"/>
        <v>52.122</v>
      </c>
      <c r="AV125" s="1">
        <f t="shared" si="130"/>
        <v>0.3</v>
      </c>
      <c r="AW125" s="2">
        <f t="shared" si="131"/>
        <v>15.5</v>
      </c>
      <c r="AX125" s="1">
        <f t="shared" si="132"/>
        <v>11608.4375808437</v>
      </c>
    </row>
    <row r="126" s="1" customFormat="1" spans="1:50">
      <c r="A126" s="6"/>
      <c r="B126" s="6"/>
      <c r="C126" s="9">
        <v>3</v>
      </c>
      <c r="D126" s="10">
        <v>13.1231290322581</v>
      </c>
      <c r="E126" s="12">
        <f t="shared" si="133"/>
        <v>9.49582758620689</v>
      </c>
      <c r="F126" s="9" t="s">
        <v>109</v>
      </c>
      <c r="G126" s="6">
        <v>4</v>
      </c>
      <c r="H126" s="11">
        <f t="shared" si="116"/>
        <v>13.1231290322581</v>
      </c>
      <c r="I126" s="11">
        <f t="shared" si="117"/>
        <v>286.273129032258</v>
      </c>
      <c r="J126" s="11">
        <f t="shared" si="118"/>
        <v>0.0893050061478594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1.93262279955938</v>
      </c>
      <c r="P126" s="11">
        <f t="shared" si="121"/>
        <v>0.172592890996143</v>
      </c>
      <c r="Q126" s="15">
        <f t="shared" si="122"/>
        <v>0.051777867298843</v>
      </c>
      <c r="R126" s="11">
        <f t="shared" si="123"/>
        <v>0.156366</v>
      </c>
      <c r="S126" s="16">
        <f t="shared" si="124"/>
        <v>0.331132517931283</v>
      </c>
      <c r="T126" s="3">
        <v>0.01</v>
      </c>
      <c r="U126" s="17">
        <f t="shared" si="125"/>
        <v>0.00331132517931283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0.00880132517931283</v>
      </c>
      <c r="AU126" s="24">
        <f t="shared" si="129"/>
        <v>52.122</v>
      </c>
      <c r="AV126" s="1">
        <f t="shared" si="130"/>
        <v>0.3</v>
      </c>
      <c r="AW126" s="2">
        <f t="shared" si="131"/>
        <v>15.5</v>
      </c>
      <c r="AX126" s="1">
        <f t="shared" si="132"/>
        <v>14292.1279148848</v>
      </c>
    </row>
    <row r="127" s="1" customFormat="1" spans="1:50">
      <c r="A127" s="6"/>
      <c r="B127" s="6"/>
      <c r="C127" s="9">
        <v>4</v>
      </c>
      <c r="D127" s="10">
        <v>14.472</v>
      </c>
      <c r="E127" s="12">
        <f t="shared" si="133"/>
        <v>13.1231290322581</v>
      </c>
      <c r="F127" s="9" t="s">
        <v>109</v>
      </c>
      <c r="G127" s="6">
        <v>5</v>
      </c>
      <c r="H127" s="11">
        <f t="shared" si="116"/>
        <v>14.472</v>
      </c>
      <c r="I127" s="11">
        <f t="shared" si="117"/>
        <v>287.622</v>
      </c>
      <c r="J127" s="11">
        <f t="shared" si="118"/>
        <v>0.104748885499389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1.67202841313507</v>
      </c>
      <c r="O127" s="11">
        <f t="shared" si="134"/>
        <v>0.609221495428162</v>
      </c>
      <c r="P127" s="11">
        <f t="shared" si="121"/>
        <v>0.0638152726683708</v>
      </c>
      <c r="Q127" s="15">
        <f t="shared" si="122"/>
        <v>0.0191445818005112</v>
      </c>
      <c r="R127" s="11">
        <f t="shared" si="123"/>
        <v>0.156366</v>
      </c>
      <c r="S127" s="16">
        <f t="shared" si="124"/>
        <v>0.122434428203773</v>
      </c>
      <c r="T127" s="3">
        <v>0.01</v>
      </c>
      <c r="U127" s="17">
        <f t="shared" si="125"/>
        <v>0.00122434428203773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0.00671434428203773</v>
      </c>
      <c r="AU127" s="24">
        <f t="shared" si="129"/>
        <v>52.122</v>
      </c>
      <c r="AV127" s="1">
        <f t="shared" si="130"/>
        <v>0.3</v>
      </c>
      <c r="AW127" s="2">
        <f t="shared" si="131"/>
        <v>15.5</v>
      </c>
      <c r="AX127" s="1">
        <f t="shared" si="132"/>
        <v>10903.1612158831</v>
      </c>
    </row>
    <row r="128" s="1" customFormat="1" spans="1:50">
      <c r="A128" s="6"/>
      <c r="B128" s="6"/>
      <c r="C128" s="9">
        <v>5</v>
      </c>
      <c r="D128" s="10">
        <v>21.537935483871</v>
      </c>
      <c r="E128" s="12">
        <f t="shared" si="133"/>
        <v>14.472</v>
      </c>
      <c r="F128" s="9" t="s">
        <v>111</v>
      </c>
      <c r="G128" s="6">
        <v>6</v>
      </c>
      <c r="H128" s="11">
        <f t="shared" si="116"/>
        <v>21.537935483871</v>
      </c>
      <c r="I128" s="11">
        <f t="shared" si="117"/>
        <v>294.687935483871</v>
      </c>
      <c r="J128" s="11">
        <f t="shared" si="118"/>
        <v>0.2358688817128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1.06662622275979</v>
      </c>
      <c r="P128" s="11">
        <f t="shared" si="121"/>
        <v>0.2515839343679</v>
      </c>
      <c r="Q128" s="15">
        <f t="shared" si="122"/>
        <v>0.0754751803103701</v>
      </c>
      <c r="R128" s="11">
        <f t="shared" si="123"/>
        <v>0.156366</v>
      </c>
      <c r="S128" s="16">
        <f t="shared" si="124"/>
        <v>0.482682810268026</v>
      </c>
      <c r="T128" s="3">
        <v>0.01</v>
      </c>
      <c r="U128" s="17">
        <f t="shared" si="125"/>
        <v>0.00482682810268025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0.0103168281026803</v>
      </c>
      <c r="AU128" s="24">
        <f t="shared" si="129"/>
        <v>52.122</v>
      </c>
      <c r="AV128" s="1">
        <f t="shared" si="130"/>
        <v>0.3</v>
      </c>
      <c r="AW128" s="2">
        <f t="shared" si="131"/>
        <v>15.5</v>
      </c>
      <c r="AX128" s="1">
        <f t="shared" si="132"/>
        <v>16753.0938711319</v>
      </c>
    </row>
    <row r="129" s="1" customFormat="1" spans="1:50">
      <c r="A129" s="6"/>
      <c r="B129" s="6"/>
      <c r="C129" s="9">
        <v>6</v>
      </c>
      <c r="D129" s="10">
        <v>23.4181</v>
      </c>
      <c r="E129" s="12">
        <f t="shared" si="133"/>
        <v>21.537935483871</v>
      </c>
      <c r="F129" s="9" t="s">
        <v>109</v>
      </c>
      <c r="G129" s="6">
        <v>7</v>
      </c>
      <c r="H129" s="11">
        <f t="shared" si="116"/>
        <v>23.4181</v>
      </c>
      <c r="I129" s="11">
        <f t="shared" si="117"/>
        <v>296.5681</v>
      </c>
      <c r="J129" s="11">
        <f t="shared" si="118"/>
        <v>0.290832502367009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1.33626228839189</v>
      </c>
      <c r="P129" s="11">
        <f t="shared" si="121"/>
        <v>0.38862850515168</v>
      </c>
      <c r="Q129" s="15">
        <f t="shared" si="122"/>
        <v>0.116588551545504</v>
      </c>
      <c r="R129" s="11">
        <f t="shared" si="123"/>
        <v>0.156366</v>
      </c>
      <c r="S129" s="16">
        <f t="shared" si="124"/>
        <v>0.745613186661448</v>
      </c>
      <c r="T129" s="3">
        <v>0.01</v>
      </c>
      <c r="U129" s="17">
        <f t="shared" si="125"/>
        <v>0.00745613186661448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0.0174061318666145</v>
      </c>
      <c r="AU129" s="24">
        <f t="shared" si="129"/>
        <v>52.122</v>
      </c>
      <c r="AV129" s="1">
        <f t="shared" si="130"/>
        <v>0.3</v>
      </c>
      <c r="AW129" s="2">
        <f t="shared" si="131"/>
        <v>15.5</v>
      </c>
      <c r="AX129" s="1">
        <f t="shared" si="132"/>
        <v>28265.1371325006</v>
      </c>
    </row>
    <row r="130" s="1" customFormat="1" spans="1:50">
      <c r="A130" s="6"/>
      <c r="B130" s="6"/>
      <c r="C130" s="9">
        <v>7</v>
      </c>
      <c r="D130" s="10">
        <v>24.4066774193548</v>
      </c>
      <c r="E130" s="12">
        <f t="shared" si="133"/>
        <v>23.4181</v>
      </c>
      <c r="F130" s="9" t="s">
        <v>109</v>
      </c>
      <c r="G130" s="6">
        <v>8</v>
      </c>
      <c r="H130" s="11">
        <f t="shared" si="116"/>
        <v>24.4066774193548</v>
      </c>
      <c r="I130" s="11">
        <f t="shared" si="117"/>
        <v>297.556677419355</v>
      </c>
      <c r="J130" s="11">
        <f t="shared" si="118"/>
        <v>0.324350360088056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1.46885378324021</v>
      </c>
      <c r="P130" s="11">
        <f t="shared" si="121"/>
        <v>0.476423253510666</v>
      </c>
      <c r="Q130" s="15">
        <f t="shared" si="122"/>
        <v>0.1429269760532</v>
      </c>
      <c r="R130" s="11">
        <f t="shared" si="123"/>
        <v>0.156366</v>
      </c>
      <c r="S130" s="16">
        <f t="shared" si="124"/>
        <v>0.914054053011523</v>
      </c>
      <c r="T130" s="3">
        <v>0.01</v>
      </c>
      <c r="U130" s="17">
        <f t="shared" si="125"/>
        <v>0.00914054053011523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0.0190905405301152</v>
      </c>
      <c r="AU130" s="24">
        <f t="shared" si="129"/>
        <v>52.122</v>
      </c>
      <c r="AV130" s="1">
        <f t="shared" si="130"/>
        <v>0.3</v>
      </c>
      <c r="AW130" s="2">
        <f t="shared" si="131"/>
        <v>15.5</v>
      </c>
      <c r="AX130" s="1">
        <f t="shared" si="132"/>
        <v>31000.3825176248</v>
      </c>
    </row>
    <row r="131" s="1" customFormat="1" spans="1:50">
      <c r="A131" s="6"/>
      <c r="B131" s="6"/>
      <c r="C131" s="9">
        <v>8</v>
      </c>
      <c r="D131" s="10">
        <v>24.5833548387097</v>
      </c>
      <c r="E131" s="12">
        <f t="shared" si="133"/>
        <v>24.4066774193548</v>
      </c>
      <c r="F131" s="9" t="s">
        <v>109</v>
      </c>
      <c r="G131" s="6">
        <v>9</v>
      </c>
      <c r="H131" s="11">
        <f t="shared" si="116"/>
        <v>24.5833548387097</v>
      </c>
      <c r="I131" s="11">
        <f t="shared" si="117"/>
        <v>297.73335483871</v>
      </c>
      <c r="J131" s="11">
        <f t="shared" si="118"/>
        <v>0.33071007056561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1.51365052972954</v>
      </c>
      <c r="P131" s="11">
        <f t="shared" si="121"/>
        <v>0.50057947349853</v>
      </c>
      <c r="Q131" s="15">
        <f t="shared" si="122"/>
        <v>0.150173842049559</v>
      </c>
      <c r="R131" s="11">
        <f t="shared" si="123"/>
        <v>0.156366</v>
      </c>
      <c r="S131" s="16">
        <f t="shared" si="124"/>
        <v>0.960399588462703</v>
      </c>
      <c r="T131" s="3">
        <v>0.01</v>
      </c>
      <c r="U131" s="17">
        <f t="shared" si="125"/>
        <v>0.00960399588462703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0.015093995884627</v>
      </c>
      <c r="AU131" s="24">
        <f t="shared" si="129"/>
        <v>52.122</v>
      </c>
      <c r="AV131" s="1">
        <f t="shared" si="130"/>
        <v>0.3</v>
      </c>
      <c r="AW131" s="2">
        <f t="shared" si="131"/>
        <v>15.5</v>
      </c>
      <c r="AX131" s="1">
        <f t="shared" si="132"/>
        <v>24510.5498927467</v>
      </c>
    </row>
    <row r="132" s="1" customFormat="1" spans="1:50">
      <c r="A132" s="6"/>
      <c r="B132" s="6"/>
      <c r="C132" s="9">
        <v>9</v>
      </c>
      <c r="D132" s="10">
        <v>19.5293333333333</v>
      </c>
      <c r="E132" s="12">
        <f t="shared" si="133"/>
        <v>24.5833548387097</v>
      </c>
      <c r="F132" s="9" t="s">
        <v>109</v>
      </c>
      <c r="G132" s="6">
        <v>10</v>
      </c>
      <c r="H132" s="11">
        <f t="shared" si="116"/>
        <v>19.5293333333333</v>
      </c>
      <c r="I132" s="11">
        <f t="shared" si="117"/>
        <v>292.679333333333</v>
      </c>
      <c r="J132" s="11">
        <f t="shared" si="118"/>
        <v>0.188015028562577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1.53429105623101</v>
      </c>
      <c r="P132" s="11">
        <f t="shared" si="121"/>
        <v>0.288469776760581</v>
      </c>
      <c r="Q132" s="15">
        <f t="shared" si="122"/>
        <v>0.0865409330281742</v>
      </c>
      <c r="R132" s="11">
        <f t="shared" si="123"/>
        <v>0.156366</v>
      </c>
      <c r="S132" s="16">
        <f t="shared" si="124"/>
        <v>0.553451089291625</v>
      </c>
      <c r="T132" s="3">
        <v>0.01</v>
      </c>
      <c r="U132" s="17">
        <f t="shared" si="125"/>
        <v>0.00553451089291625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0.0110245108929162</v>
      </c>
      <c r="AU132" s="24">
        <f t="shared" si="129"/>
        <v>52.122</v>
      </c>
      <c r="AV132" s="1">
        <f t="shared" si="130"/>
        <v>0.3</v>
      </c>
      <c r="AW132" s="2">
        <f t="shared" si="131"/>
        <v>15.5</v>
      </c>
      <c r="AX132" s="1">
        <f t="shared" si="132"/>
        <v>17902.2722908759</v>
      </c>
    </row>
    <row r="133" s="1" customFormat="1" spans="1:50">
      <c r="A133" s="6"/>
      <c r="B133" s="6"/>
      <c r="C133" s="9">
        <v>10</v>
      </c>
      <c r="D133" s="10">
        <v>14.849064516129</v>
      </c>
      <c r="E133" s="12">
        <f t="shared" si="133"/>
        <v>19.5293333333333</v>
      </c>
      <c r="F133" s="9" t="s">
        <v>109</v>
      </c>
      <c r="G133" s="6">
        <v>11</v>
      </c>
      <c r="H133" s="11">
        <f t="shared" si="116"/>
        <v>14.849064516129</v>
      </c>
      <c r="I133" s="11">
        <f t="shared" si="117"/>
        <v>287.999064516129</v>
      </c>
      <c r="J133" s="11">
        <f t="shared" si="118"/>
        <v>0.10949597679289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1.18353021549691</v>
      </c>
      <c r="O133" s="11">
        <f t="shared" si="134"/>
        <v>0.583511063973522</v>
      </c>
      <c r="P133" s="11">
        <f t="shared" si="121"/>
        <v>0.0638921139192395</v>
      </c>
      <c r="Q133" s="15">
        <f t="shared" si="122"/>
        <v>0.0191676341757719</v>
      </c>
      <c r="R133" s="11">
        <f t="shared" si="123"/>
        <v>0.156366</v>
      </c>
      <c r="S133" s="16">
        <f t="shared" si="124"/>
        <v>0.122581853956563</v>
      </c>
      <c r="T133" s="3">
        <v>0.01</v>
      </c>
      <c r="U133" s="17">
        <f t="shared" si="125"/>
        <v>0.00122581853956563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0.00671581853956563</v>
      </c>
      <c r="AU133" s="24">
        <f t="shared" si="129"/>
        <v>52.122</v>
      </c>
      <c r="AV133" s="1">
        <f t="shared" si="130"/>
        <v>0.3</v>
      </c>
      <c r="AW133" s="2">
        <f t="shared" si="131"/>
        <v>15.5</v>
      </c>
      <c r="AX133" s="1">
        <f t="shared" si="132"/>
        <v>10905.5552050539</v>
      </c>
    </row>
    <row r="134" s="1" customFormat="1" spans="1:51">
      <c r="A134" s="6"/>
      <c r="B134" s="6"/>
      <c r="C134" s="9">
        <v>11</v>
      </c>
      <c r="D134" s="10">
        <v>11.7685666666667</v>
      </c>
      <c r="E134" s="12">
        <f t="shared" si="133"/>
        <v>14.849064516129</v>
      </c>
      <c r="F134" s="9" t="s">
        <v>111</v>
      </c>
      <c r="G134" s="6">
        <v>12</v>
      </c>
      <c r="H134" s="11">
        <f t="shared" si="116"/>
        <v>11.7685666666667</v>
      </c>
      <c r="I134" s="11">
        <f t="shared" si="117"/>
        <v>284.918566666667</v>
      </c>
      <c r="J134" s="11">
        <f t="shared" si="118"/>
        <v>0.075971348444521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1.04083895005428</v>
      </c>
      <c r="P134" s="11">
        <f t="shared" si="121"/>
        <v>0.0790739385492033</v>
      </c>
      <c r="Q134" s="15">
        <f t="shared" si="122"/>
        <v>0.023722181564761</v>
      </c>
      <c r="R134" s="11">
        <f t="shared" si="123"/>
        <v>0.156366</v>
      </c>
      <c r="S134" s="16">
        <f t="shared" si="124"/>
        <v>0.151709333005647</v>
      </c>
      <c r="T134" s="3">
        <v>0.01</v>
      </c>
      <c r="U134" s="17">
        <f t="shared" si="125"/>
        <v>0.00151709333005647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0.00700709333005647</v>
      </c>
      <c r="AU134" s="24">
        <f t="shared" si="129"/>
        <v>52.122</v>
      </c>
      <c r="AV134" s="1">
        <f t="shared" si="130"/>
        <v>0.3</v>
      </c>
      <c r="AW134" s="2">
        <f t="shared" si="131"/>
        <v>15.5</v>
      </c>
      <c r="AX134" s="1">
        <f t="shared" si="132"/>
        <v>11378.5449514004</v>
      </c>
      <c r="AY134" s="1">
        <f>SUM(AX123:AX134)</f>
        <v>197399.38725953</v>
      </c>
    </row>
    <row r="135" s="1" customFormat="1" spans="1:46">
      <c r="A135" s="6"/>
      <c r="B135" s="6"/>
      <c r="C135" s="9">
        <v>12</v>
      </c>
      <c r="D135" s="10">
        <v>4.62922580645161</v>
      </c>
      <c r="E135" s="12">
        <f t="shared" si="133"/>
        <v>11.7685666666667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7.38963565625806</v>
      </c>
      <c r="E139" s="9"/>
      <c r="F139" s="9"/>
      <c r="G139" s="6">
        <v>1</v>
      </c>
      <c r="H139" s="11">
        <f t="shared" ref="H139:H150" si="135">E140</f>
        <v>7.38963565625806</v>
      </c>
      <c r="I139" s="11">
        <f t="shared" ref="I139:I150" si="136">H139+273.15</f>
        <v>280.539635656258</v>
      </c>
      <c r="J139" s="11">
        <f t="shared" ref="J139:J150" si="137">EXP(($C$18*(I139-$C$16))/($C$19*I139*$C$16))</f>
        <v>0.0445644642164847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0.0126875029624332</v>
      </c>
      <c r="Q139" s="15">
        <f t="shared" ref="Q139:Q150" si="141">P139*$B$125</f>
        <v>0.00380625088872996</v>
      </c>
      <c r="R139" s="11">
        <f t="shared" ref="R139:R150" si="142">L139*$B$125</f>
        <v>0.08541</v>
      </c>
      <c r="S139" s="16">
        <f t="shared" ref="S139:S150" si="143">Q139/R139</f>
        <v>0.0445644642164847</v>
      </c>
      <c r="T139" s="3">
        <v>0.01</v>
      </c>
      <c r="U139" s="17">
        <f t="shared" ref="U139:U150" si="144">S139*T139</f>
        <v>0.000445644642164847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0.00593564464216485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0.1</v>
      </c>
      <c r="AX139" s="1">
        <f t="shared" ref="AX139:AX150" si="151">AW139*10000*AV139*0.67*AU139*AT139</f>
        <v>33.9665483954491</v>
      </c>
      <c r="AZ139" s="2">
        <f t="shared" ref="AZ139:AZ150" si="152">$E$12</f>
        <v>0.4</v>
      </c>
      <c r="BA139" s="1">
        <f t="shared" ref="BA139:BA150" si="153">AZ139*10000*AV139*0.67*AU139*AT139</f>
        <v>135.866193581796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6.86790322580645</v>
      </c>
      <c r="E140" s="12">
        <f t="shared" ref="E140:E151" si="154">D139</f>
        <v>7.38963565625806</v>
      </c>
      <c r="F140" s="9" t="s">
        <v>109</v>
      </c>
      <c r="G140" s="6">
        <v>2</v>
      </c>
      <c r="H140" s="11">
        <f t="shared" si="135"/>
        <v>6.86790322580645</v>
      </c>
      <c r="I140" s="11">
        <f t="shared" si="136"/>
        <v>280.017903225806</v>
      </c>
      <c r="J140" s="11">
        <f t="shared" si="137"/>
        <v>0.0417738124826812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0.556712497037567</v>
      </c>
      <c r="P140" s="11">
        <f t="shared" si="140"/>
        <v>0.0232560034580125</v>
      </c>
      <c r="Q140" s="15">
        <f t="shared" si="141"/>
        <v>0.00697680103740376</v>
      </c>
      <c r="R140" s="11">
        <f t="shared" si="142"/>
        <v>0.08541</v>
      </c>
      <c r="S140" s="16">
        <f t="shared" si="143"/>
        <v>0.0816859973937919</v>
      </c>
      <c r="T140" s="3">
        <v>0.01</v>
      </c>
      <c r="U140" s="17">
        <f t="shared" si="144"/>
        <v>0.000816859973937919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0.00630685997393792</v>
      </c>
      <c r="AU140" s="24">
        <f t="shared" si="148"/>
        <v>28.47</v>
      </c>
      <c r="AV140" s="1">
        <f t="shared" si="149"/>
        <v>0.3</v>
      </c>
      <c r="AW140" s="2">
        <f t="shared" si="150"/>
        <v>0.1</v>
      </c>
      <c r="AX140" s="1">
        <f t="shared" si="151"/>
        <v>36.0908169950605</v>
      </c>
      <c r="AZ140" s="2">
        <f t="shared" si="152"/>
        <v>0.4</v>
      </c>
      <c r="BA140" s="1">
        <f t="shared" si="153"/>
        <v>144.363267980242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9.49582758620689</v>
      </c>
      <c r="E141" s="12">
        <f t="shared" si="154"/>
        <v>6.86790322580645</v>
      </c>
      <c r="F141" s="9" t="s">
        <v>109</v>
      </c>
      <c r="G141" s="6">
        <v>3</v>
      </c>
      <c r="H141" s="11">
        <f t="shared" si="135"/>
        <v>9.49582758620689</v>
      </c>
      <c r="I141" s="11">
        <f t="shared" si="136"/>
        <v>282.645827586207</v>
      </c>
      <c r="J141" s="11">
        <f t="shared" si="137"/>
        <v>0.0577177980860579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0.818156493579554</v>
      </c>
      <c r="P141" s="11">
        <f t="shared" si="140"/>
        <v>0.0472221912992218</v>
      </c>
      <c r="Q141" s="15">
        <f t="shared" si="141"/>
        <v>0.0141666573897665</v>
      </c>
      <c r="R141" s="11">
        <f t="shared" si="142"/>
        <v>0.08541</v>
      </c>
      <c r="S141" s="16">
        <f t="shared" si="143"/>
        <v>0.16586649560668</v>
      </c>
      <c r="T141" s="3">
        <v>0.01</v>
      </c>
      <c r="U141" s="17">
        <f t="shared" si="144"/>
        <v>0.0016586649560668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0.0071486649560668</v>
      </c>
      <c r="AU141" s="24">
        <f t="shared" si="148"/>
        <v>28.47</v>
      </c>
      <c r="AV141" s="1">
        <f t="shared" si="149"/>
        <v>0.3</v>
      </c>
      <c r="AW141" s="2">
        <f t="shared" si="150"/>
        <v>0.1</v>
      </c>
      <c r="AX141" s="1">
        <f t="shared" si="151"/>
        <v>40.9080207511436</v>
      </c>
      <c r="AZ141" s="2">
        <f t="shared" si="152"/>
        <v>0.4</v>
      </c>
      <c r="BA141" s="1">
        <f t="shared" si="153"/>
        <v>163.632083004574</v>
      </c>
    </row>
    <row r="142" s="1" customFormat="1" spans="1:53">
      <c r="A142" s="6"/>
      <c r="B142" s="6"/>
      <c r="C142" s="9">
        <v>3</v>
      </c>
      <c r="D142" s="10">
        <v>13.1231290322581</v>
      </c>
      <c r="E142" s="12">
        <f t="shared" si="154"/>
        <v>9.49582758620689</v>
      </c>
      <c r="F142" s="9" t="s">
        <v>109</v>
      </c>
      <c r="G142" s="6">
        <v>4</v>
      </c>
      <c r="H142" s="11">
        <f t="shared" si="135"/>
        <v>13.1231290322581</v>
      </c>
      <c r="I142" s="11">
        <f t="shared" si="136"/>
        <v>286.273129032258</v>
      </c>
      <c r="J142" s="11">
        <f t="shared" si="137"/>
        <v>0.0893050061478594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1.05563430228033</v>
      </c>
      <c r="P142" s="11">
        <f t="shared" si="140"/>
        <v>0.0942734278550363</v>
      </c>
      <c r="Q142" s="15">
        <f t="shared" si="141"/>
        <v>0.0282820283565109</v>
      </c>
      <c r="R142" s="11">
        <f t="shared" si="142"/>
        <v>0.08541</v>
      </c>
      <c r="S142" s="16">
        <f t="shared" si="143"/>
        <v>0.331132517931283</v>
      </c>
      <c r="T142" s="3">
        <v>0.01</v>
      </c>
      <c r="U142" s="17">
        <f t="shared" si="144"/>
        <v>0.00331132517931283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0.00880132517931283</v>
      </c>
      <c r="AU142" s="24">
        <f t="shared" si="148"/>
        <v>28.47</v>
      </c>
      <c r="AV142" s="1">
        <f t="shared" si="149"/>
        <v>0.3</v>
      </c>
      <c r="AW142" s="2">
        <f t="shared" si="150"/>
        <v>0.1</v>
      </c>
      <c r="AX142" s="1">
        <f t="shared" si="151"/>
        <v>50.3653192988623</v>
      </c>
      <c r="AZ142" s="2">
        <f t="shared" si="152"/>
        <v>0.4</v>
      </c>
      <c r="BA142" s="1">
        <f t="shared" si="153"/>
        <v>201.461277195449</v>
      </c>
    </row>
    <row r="143" s="1" customFormat="1" spans="1:53">
      <c r="A143" s="6"/>
      <c r="B143" s="6"/>
      <c r="C143" s="9">
        <v>4</v>
      </c>
      <c r="D143" s="10">
        <v>14.472</v>
      </c>
      <c r="E143" s="12">
        <f t="shared" si="154"/>
        <v>13.1231290322581</v>
      </c>
      <c r="F143" s="9" t="s">
        <v>109</v>
      </c>
      <c r="G143" s="6">
        <v>5</v>
      </c>
      <c r="H143" s="11">
        <f t="shared" si="135"/>
        <v>14.472</v>
      </c>
      <c r="I143" s="11">
        <f t="shared" si="136"/>
        <v>287.622</v>
      </c>
      <c r="J143" s="11">
        <f t="shared" si="137"/>
        <v>0.104748885499389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0.913292830704031</v>
      </c>
      <c r="O143" s="11">
        <f t="shared" si="155"/>
        <v>0.332768043721265</v>
      </c>
      <c r="P143" s="11">
        <f t="shared" si="140"/>
        <v>0.0348570817096143</v>
      </c>
      <c r="Q143" s="15">
        <f t="shared" si="141"/>
        <v>0.0104571245128843</v>
      </c>
      <c r="R143" s="11">
        <f t="shared" si="142"/>
        <v>0.08541</v>
      </c>
      <c r="S143" s="16">
        <f t="shared" si="143"/>
        <v>0.122434428203773</v>
      </c>
      <c r="T143" s="3">
        <v>0.01</v>
      </c>
      <c r="U143" s="17">
        <f t="shared" si="144"/>
        <v>0.00122434428203774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0.00671434428203773</v>
      </c>
      <c r="AU143" s="24">
        <f t="shared" si="148"/>
        <v>28.47</v>
      </c>
      <c r="AV143" s="1">
        <f t="shared" si="149"/>
        <v>0.3</v>
      </c>
      <c r="AW143" s="2">
        <f t="shared" si="150"/>
        <v>0.1</v>
      </c>
      <c r="AX143" s="1">
        <f t="shared" si="151"/>
        <v>38.4226337236325</v>
      </c>
      <c r="AZ143" s="2">
        <f t="shared" si="152"/>
        <v>0.4</v>
      </c>
      <c r="BA143" s="1">
        <f t="shared" si="153"/>
        <v>153.69053489453</v>
      </c>
    </row>
    <row r="144" s="1" customFormat="1" spans="1:53">
      <c r="A144" s="6"/>
      <c r="B144" s="6"/>
      <c r="C144" s="9">
        <v>5</v>
      </c>
      <c r="D144" s="10">
        <v>21.537935483871</v>
      </c>
      <c r="E144" s="12">
        <f t="shared" si="154"/>
        <v>14.472</v>
      </c>
      <c r="F144" s="9" t="s">
        <v>111</v>
      </c>
      <c r="G144" s="6">
        <v>6</v>
      </c>
      <c r="H144" s="11">
        <f t="shared" si="135"/>
        <v>21.537935483871</v>
      </c>
      <c r="I144" s="11">
        <f t="shared" si="136"/>
        <v>294.687935483871</v>
      </c>
      <c r="J144" s="11">
        <f t="shared" si="137"/>
        <v>0.2358688817128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0.58261096201165</v>
      </c>
      <c r="P144" s="11">
        <f t="shared" si="140"/>
        <v>0.137419796083307</v>
      </c>
      <c r="Q144" s="15">
        <f t="shared" si="141"/>
        <v>0.0412259388249921</v>
      </c>
      <c r="R144" s="11">
        <f t="shared" si="142"/>
        <v>0.08541</v>
      </c>
      <c r="S144" s="16">
        <f t="shared" si="143"/>
        <v>0.482682810268025</v>
      </c>
      <c r="T144" s="3">
        <v>0.01</v>
      </c>
      <c r="U144" s="17">
        <f t="shared" si="144"/>
        <v>0.00482682810268025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0.0103168281026803</v>
      </c>
      <c r="AU144" s="24">
        <f t="shared" si="148"/>
        <v>28.47</v>
      </c>
      <c r="AV144" s="1">
        <f t="shared" si="149"/>
        <v>0.3</v>
      </c>
      <c r="AW144" s="2">
        <f t="shared" si="150"/>
        <v>0.1</v>
      </c>
      <c r="AX144" s="1">
        <f t="shared" si="151"/>
        <v>59.0377393127447</v>
      </c>
      <c r="AZ144" s="2">
        <f t="shared" si="152"/>
        <v>0.4</v>
      </c>
      <c r="BA144" s="1">
        <f t="shared" si="153"/>
        <v>236.150957250979</v>
      </c>
    </row>
    <row r="145" s="1" customFormat="1" spans="1:53">
      <c r="A145" s="6"/>
      <c r="B145" s="6"/>
      <c r="C145" s="9">
        <v>6</v>
      </c>
      <c r="D145" s="10">
        <v>23.4181</v>
      </c>
      <c r="E145" s="12">
        <f t="shared" si="154"/>
        <v>21.537935483871</v>
      </c>
      <c r="F145" s="9" t="s">
        <v>109</v>
      </c>
      <c r="G145" s="6">
        <v>7</v>
      </c>
      <c r="H145" s="11">
        <f t="shared" si="135"/>
        <v>23.4181</v>
      </c>
      <c r="I145" s="11">
        <f t="shared" si="136"/>
        <v>296.5681</v>
      </c>
      <c r="J145" s="11">
        <f t="shared" si="137"/>
        <v>0.290832502367009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0.729891165928344</v>
      </c>
      <c r="P145" s="11">
        <f t="shared" si="140"/>
        <v>0.212276074242514</v>
      </c>
      <c r="Q145" s="15">
        <f t="shared" si="141"/>
        <v>0.0636828222727543</v>
      </c>
      <c r="R145" s="11">
        <f t="shared" si="142"/>
        <v>0.08541</v>
      </c>
      <c r="S145" s="16">
        <f t="shared" si="143"/>
        <v>0.745613186661448</v>
      </c>
      <c r="T145" s="3">
        <v>0.01</v>
      </c>
      <c r="U145" s="17">
        <f t="shared" si="144"/>
        <v>0.00745613186661448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0.0174061318666145</v>
      </c>
      <c r="AU145" s="24">
        <f t="shared" si="148"/>
        <v>28.47</v>
      </c>
      <c r="AV145" s="1">
        <f t="shared" si="149"/>
        <v>0.3</v>
      </c>
      <c r="AW145" s="2">
        <f t="shared" si="150"/>
        <v>0.1</v>
      </c>
      <c r="AX145" s="1">
        <f t="shared" si="151"/>
        <v>99.6060674227454</v>
      </c>
      <c r="AZ145" s="2">
        <f t="shared" si="152"/>
        <v>0.4</v>
      </c>
      <c r="BA145" s="1">
        <f t="shared" si="153"/>
        <v>398.424269690981</v>
      </c>
    </row>
    <row r="146" s="1" customFormat="1" spans="1:53">
      <c r="A146" s="6"/>
      <c r="B146" s="6"/>
      <c r="C146" s="9">
        <v>7</v>
      </c>
      <c r="D146" s="10">
        <v>24.4066774193548</v>
      </c>
      <c r="E146" s="12">
        <f t="shared" si="154"/>
        <v>23.4181</v>
      </c>
      <c r="F146" s="9" t="s">
        <v>109</v>
      </c>
      <c r="G146" s="6">
        <v>8</v>
      </c>
      <c r="H146" s="11">
        <f t="shared" si="135"/>
        <v>24.4066774193548</v>
      </c>
      <c r="I146" s="11">
        <f t="shared" si="136"/>
        <v>297.556677419355</v>
      </c>
      <c r="J146" s="11">
        <f t="shared" si="137"/>
        <v>0.324350360088056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0.802315091685829</v>
      </c>
      <c r="P146" s="11">
        <f t="shared" si="140"/>
        <v>0.260231188892381</v>
      </c>
      <c r="Q146" s="15">
        <f t="shared" si="141"/>
        <v>0.0780693566677142</v>
      </c>
      <c r="R146" s="11">
        <f t="shared" si="142"/>
        <v>0.08541</v>
      </c>
      <c r="S146" s="16">
        <f t="shared" si="143"/>
        <v>0.914054053011523</v>
      </c>
      <c r="T146" s="3">
        <v>0.01</v>
      </c>
      <c r="U146" s="17">
        <f t="shared" si="144"/>
        <v>0.00914054053011523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0.0190905405301152</v>
      </c>
      <c r="AU146" s="24">
        <f t="shared" si="148"/>
        <v>28.47</v>
      </c>
      <c r="AV146" s="1">
        <f t="shared" si="149"/>
        <v>0.3</v>
      </c>
      <c r="AW146" s="2">
        <f t="shared" si="150"/>
        <v>0.1</v>
      </c>
      <c r="AX146" s="1">
        <f t="shared" si="151"/>
        <v>109.245045467368</v>
      </c>
      <c r="AZ146" s="2">
        <f t="shared" si="152"/>
        <v>0.4</v>
      </c>
      <c r="BA146" s="1">
        <f t="shared" si="153"/>
        <v>436.980181869474</v>
      </c>
    </row>
    <row r="147" s="1" customFormat="1" spans="1:53">
      <c r="A147" s="6"/>
      <c r="B147" s="6"/>
      <c r="C147" s="9">
        <v>8</v>
      </c>
      <c r="D147" s="10">
        <v>24.5833548387097</v>
      </c>
      <c r="E147" s="12">
        <f t="shared" si="154"/>
        <v>24.4066774193548</v>
      </c>
      <c r="F147" s="9" t="s">
        <v>109</v>
      </c>
      <c r="G147" s="6">
        <v>9</v>
      </c>
      <c r="H147" s="11">
        <f t="shared" si="135"/>
        <v>24.5833548387097</v>
      </c>
      <c r="I147" s="11">
        <f t="shared" si="136"/>
        <v>297.73335483871</v>
      </c>
      <c r="J147" s="11">
        <f t="shared" si="137"/>
        <v>0.33071007056561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0.826783902793448</v>
      </c>
      <c r="P147" s="11">
        <f t="shared" si="140"/>
        <v>0.273425762835332</v>
      </c>
      <c r="Q147" s="15">
        <f t="shared" si="141"/>
        <v>0.0820277288505995</v>
      </c>
      <c r="R147" s="11">
        <f t="shared" si="142"/>
        <v>0.08541</v>
      </c>
      <c r="S147" s="16">
        <f t="shared" si="143"/>
        <v>0.960399588462703</v>
      </c>
      <c r="T147" s="3">
        <v>0.01</v>
      </c>
      <c r="U147" s="17">
        <f t="shared" si="144"/>
        <v>0.00960399588462703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0.015093995884627</v>
      </c>
      <c r="AU147" s="24">
        <f t="shared" si="148"/>
        <v>28.47</v>
      </c>
      <c r="AV147" s="1">
        <f t="shared" si="149"/>
        <v>0.3</v>
      </c>
      <c r="AW147" s="2">
        <f t="shared" si="150"/>
        <v>0.1</v>
      </c>
      <c r="AX147" s="1">
        <f t="shared" si="151"/>
        <v>86.3749386299016</v>
      </c>
      <c r="AZ147" s="2">
        <f t="shared" si="152"/>
        <v>0.4</v>
      </c>
      <c r="BA147" s="1">
        <f t="shared" si="153"/>
        <v>345.499754519607</v>
      </c>
    </row>
    <row r="148" s="1" customFormat="1" spans="1:53">
      <c r="A148" s="6"/>
      <c r="B148" s="6"/>
      <c r="C148" s="9">
        <v>9</v>
      </c>
      <c r="D148" s="10">
        <v>19.5293333333333</v>
      </c>
      <c r="E148" s="12">
        <f t="shared" si="154"/>
        <v>24.5833548387097</v>
      </c>
      <c r="F148" s="9" t="s">
        <v>109</v>
      </c>
      <c r="G148" s="6">
        <v>10</v>
      </c>
      <c r="H148" s="11">
        <f t="shared" si="135"/>
        <v>19.5293333333333</v>
      </c>
      <c r="I148" s="11">
        <f t="shared" si="136"/>
        <v>292.679333333333</v>
      </c>
      <c r="J148" s="11">
        <f t="shared" si="137"/>
        <v>0.188015028562577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0.838058139958117</v>
      </c>
      <c r="P148" s="11">
        <f t="shared" si="140"/>
        <v>0.157567525121326</v>
      </c>
      <c r="Q148" s="15">
        <f t="shared" si="141"/>
        <v>0.0472702575363977</v>
      </c>
      <c r="R148" s="11">
        <f t="shared" si="142"/>
        <v>0.08541</v>
      </c>
      <c r="S148" s="16">
        <f t="shared" si="143"/>
        <v>0.553451089291625</v>
      </c>
      <c r="T148" s="3">
        <v>0.01</v>
      </c>
      <c r="U148" s="17">
        <f t="shared" si="144"/>
        <v>0.00553451089291625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0.0110245108929162</v>
      </c>
      <c r="AU148" s="24">
        <f t="shared" si="148"/>
        <v>28.47</v>
      </c>
      <c r="AV148" s="1">
        <f t="shared" si="149"/>
        <v>0.3</v>
      </c>
      <c r="AW148" s="2">
        <f t="shared" si="150"/>
        <v>0.1</v>
      </c>
      <c r="AX148" s="1">
        <f t="shared" si="151"/>
        <v>63.0874328493864</v>
      </c>
      <c r="AZ148" s="2">
        <f t="shared" si="152"/>
        <v>0.4</v>
      </c>
      <c r="BA148" s="1">
        <f t="shared" si="153"/>
        <v>252.349731397546</v>
      </c>
    </row>
    <row r="149" s="1" customFormat="1" spans="1:53">
      <c r="A149" s="6"/>
      <c r="B149" s="6"/>
      <c r="C149" s="9">
        <v>10</v>
      </c>
      <c r="D149" s="10">
        <v>14.849064516129</v>
      </c>
      <c r="E149" s="12">
        <f t="shared" si="154"/>
        <v>19.5293333333333</v>
      </c>
      <c r="F149" s="9" t="s">
        <v>109</v>
      </c>
      <c r="G149" s="6">
        <v>11</v>
      </c>
      <c r="H149" s="11">
        <f t="shared" si="135"/>
        <v>14.849064516129</v>
      </c>
      <c r="I149" s="11">
        <f t="shared" si="136"/>
        <v>287.999064516129</v>
      </c>
      <c r="J149" s="11">
        <f t="shared" si="137"/>
        <v>0.10949597679289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0.646466084094952</v>
      </c>
      <c r="O149" s="11">
        <f t="shared" si="155"/>
        <v>0.31872453074184</v>
      </c>
      <c r="P149" s="11">
        <f t="shared" si="140"/>
        <v>0.0348990538214334</v>
      </c>
      <c r="Q149" s="15">
        <f t="shared" si="141"/>
        <v>0.01046971614643</v>
      </c>
      <c r="R149" s="11">
        <f t="shared" si="142"/>
        <v>0.08541</v>
      </c>
      <c r="S149" s="16">
        <f t="shared" si="143"/>
        <v>0.122581853956563</v>
      </c>
      <c r="T149" s="3">
        <v>0.01</v>
      </c>
      <c r="U149" s="17">
        <f t="shared" si="144"/>
        <v>0.00122581853956563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0.00671581853956563</v>
      </c>
      <c r="AU149" s="24">
        <f t="shared" si="148"/>
        <v>28.47</v>
      </c>
      <c r="AV149" s="1">
        <f t="shared" si="149"/>
        <v>0.3</v>
      </c>
      <c r="AW149" s="2">
        <f t="shared" si="150"/>
        <v>0.1</v>
      </c>
      <c r="AX149" s="1">
        <f t="shared" si="151"/>
        <v>38.4310701181081</v>
      </c>
      <c r="AZ149" s="2">
        <f t="shared" si="152"/>
        <v>0.4</v>
      </c>
      <c r="BA149" s="1">
        <f t="shared" si="153"/>
        <v>153.724280472432</v>
      </c>
    </row>
    <row r="150" s="1" customFormat="1" spans="1:54">
      <c r="A150" s="6"/>
      <c r="B150" s="6"/>
      <c r="C150" s="9">
        <v>11</v>
      </c>
      <c r="D150" s="10">
        <v>11.7685666666667</v>
      </c>
      <c r="E150" s="12">
        <f t="shared" si="154"/>
        <v>14.849064516129</v>
      </c>
      <c r="F150" s="9" t="s">
        <v>111</v>
      </c>
      <c r="G150" s="6">
        <v>12</v>
      </c>
      <c r="H150" s="11">
        <f t="shared" si="135"/>
        <v>11.7685666666667</v>
      </c>
      <c r="I150" s="11">
        <f t="shared" si="136"/>
        <v>284.918566666667</v>
      </c>
      <c r="J150" s="11">
        <f t="shared" si="137"/>
        <v>0.075971348444521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0.568525476920406</v>
      </c>
      <c r="P150" s="11">
        <f t="shared" si="140"/>
        <v>0.0431916471067077</v>
      </c>
      <c r="Q150" s="15">
        <f t="shared" si="141"/>
        <v>0.0129574941320123</v>
      </c>
      <c r="R150" s="11">
        <f t="shared" si="142"/>
        <v>0.08541</v>
      </c>
      <c r="S150" s="16">
        <f t="shared" si="143"/>
        <v>0.151709333005647</v>
      </c>
      <c r="T150" s="3">
        <v>0.01</v>
      </c>
      <c r="U150" s="17">
        <f t="shared" si="144"/>
        <v>0.00151709333005647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0.00700709333005647</v>
      </c>
      <c r="AU150" s="24">
        <f t="shared" si="148"/>
        <v>28.47</v>
      </c>
      <c r="AV150" s="1">
        <f t="shared" si="149"/>
        <v>0.3</v>
      </c>
      <c r="AW150" s="2">
        <f t="shared" si="150"/>
        <v>0.1</v>
      </c>
      <c r="AX150" s="1">
        <f t="shared" si="151"/>
        <v>40.0978813684482</v>
      </c>
      <c r="AY150" s="1">
        <f>SUM(AX139:AX150)</f>
        <v>695.633514332851</v>
      </c>
      <c r="AZ150" s="2">
        <f t="shared" si="152"/>
        <v>0.4</v>
      </c>
      <c r="BA150" s="1">
        <f t="shared" si="153"/>
        <v>160.391525473793</v>
      </c>
      <c r="BB150" s="1">
        <f>SUM(BA139:BA150)</f>
        <v>2782.5340573314</v>
      </c>
    </row>
    <row r="151" s="1" customFormat="1" spans="1:46">
      <c r="A151" s="6"/>
      <c r="B151" s="6"/>
      <c r="C151" s="9">
        <v>12</v>
      </c>
      <c r="D151" s="10">
        <v>4.62922580645161</v>
      </c>
      <c r="E151" s="12">
        <f t="shared" si="154"/>
        <v>11.7685666666667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1103.9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16.9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33.5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1862.3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146.6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4738.85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27.9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16.2</v>
      </c>
      <c r="F11" s="3">
        <v>341.64</v>
      </c>
      <c r="G11" s="3">
        <v>0.33</v>
      </c>
      <c r="L11" s="2"/>
    </row>
    <row r="12" s="1" customFormat="1" spans="1:12">
      <c r="A12" s="4" t="s">
        <v>50</v>
      </c>
      <c r="B12" s="5"/>
      <c r="C12" s="3"/>
      <c r="D12" s="3"/>
      <c r="E12" s="3">
        <v>23.2</v>
      </c>
      <c r="F12" s="3">
        <v>341.64</v>
      </c>
      <c r="G12" s="3">
        <v>0.33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141268380.608712</v>
      </c>
      <c r="J16" s="7" t="s">
        <v>35</v>
      </c>
      <c r="K16" s="7">
        <f>I16/(10000*1000)</f>
        <v>14.1268380608712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87930894.9517351</v>
      </c>
      <c r="J17" s="7" t="s">
        <v>35</v>
      </c>
      <c r="K17" s="7">
        <f>I17/(10000*1000)</f>
        <v>8.79308949517351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8.59146021819355</v>
      </c>
      <c r="E29" s="9"/>
      <c r="F29" s="9"/>
      <c r="G29" s="6">
        <v>1</v>
      </c>
      <c r="H29" s="11">
        <f t="shared" ref="H29:H40" si="0">E30</f>
        <v>8.59146021819355</v>
      </c>
      <c r="I29" s="11">
        <f t="shared" ref="I29:I40" si="1">H29+273.15</f>
        <v>281.741460218194</v>
      </c>
      <c r="J29" s="11">
        <f t="shared" ref="J29:J40" si="2">EXP(($C$18*(I29-$C$16))/($C$19*I29*$C$16))</f>
        <v>0.0516757152714169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0.0513350861815861</v>
      </c>
      <c r="Q29" s="15">
        <f t="shared" ref="Q29:Q40" si="6">P29*$B$31</f>
        <v>0.00667356120360619</v>
      </c>
      <c r="R29" s="11">
        <f t="shared" ref="R29:R40" si="7">L29*$B$31</f>
        <v>0.129143083333333</v>
      </c>
      <c r="S29" s="16">
        <f t="shared" ref="S29:S40" si="8">Q29/R29</f>
        <v>0.051675715271417</v>
      </c>
      <c r="T29" s="3">
        <v>0.01</v>
      </c>
      <c r="U29" s="17">
        <f t="shared" ref="U29:U40" si="9">S29*T29</f>
        <v>0.00051675715271417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0.0224167571527142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1.40833333333333</v>
      </c>
      <c r="AU29" s="1">
        <f t="shared" ref="AU29:AU40" si="17">AT29*10000*AS29*0.67*AR29*AQ29</f>
        <v>2731.64462822161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9.62054838709678</v>
      </c>
      <c r="E30" s="12">
        <f t="shared" ref="E30:E41" si="18">D29</f>
        <v>8.59146021819355</v>
      </c>
      <c r="F30" s="9" t="s">
        <v>109</v>
      </c>
      <c r="G30" s="6">
        <v>2</v>
      </c>
      <c r="H30" s="11">
        <f t="shared" si="0"/>
        <v>9.62054838709678</v>
      </c>
      <c r="I30" s="11">
        <f t="shared" si="1"/>
        <v>282.770548387097</v>
      </c>
      <c r="J30" s="11">
        <f t="shared" si="2"/>
        <v>0.0586014703297264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1.93548158048508</v>
      </c>
      <c r="P30" s="11">
        <f t="shared" si="5"/>
        <v>0.113422066412528</v>
      </c>
      <c r="Q30" s="15">
        <f t="shared" si="6"/>
        <v>0.0147448686336287</v>
      </c>
      <c r="R30" s="11">
        <f t="shared" si="7"/>
        <v>0.129143083333333</v>
      </c>
      <c r="S30" s="16">
        <f t="shared" si="8"/>
        <v>0.114174667764208</v>
      </c>
      <c r="T30" s="3">
        <v>0.01</v>
      </c>
      <c r="U30" s="17">
        <f t="shared" si="9"/>
        <v>0.00114174667764208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0.0230417466776421</v>
      </c>
      <c r="AR30" s="24">
        <f t="shared" si="15"/>
        <v>99.3408333333333</v>
      </c>
      <c r="AS30" s="1">
        <f t="shared" si="16"/>
        <v>0.13</v>
      </c>
      <c r="AT30" s="2">
        <f>$E$4/12</f>
        <v>1.40833333333333</v>
      </c>
      <c r="AU30" s="1">
        <f t="shared" si="17"/>
        <v>2807.8041399134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11.1388275862069</v>
      </c>
      <c r="E31" s="12">
        <f t="shared" si="18"/>
        <v>9.62054838709678</v>
      </c>
      <c r="F31" s="9" t="s">
        <v>109</v>
      </c>
      <c r="G31" s="6">
        <v>3</v>
      </c>
      <c r="H31" s="11">
        <f t="shared" si="0"/>
        <v>11.1388275862069</v>
      </c>
      <c r="I31" s="11">
        <f t="shared" si="1"/>
        <v>284.288827586207</v>
      </c>
      <c r="J31" s="11">
        <f t="shared" si="2"/>
        <v>0.0704326037395969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2.81546784740588</v>
      </c>
      <c r="P31" s="11">
        <f t="shared" si="5"/>
        <v>0.198300731237915</v>
      </c>
      <c r="Q31" s="15">
        <f t="shared" si="6"/>
        <v>0.0257790950609289</v>
      </c>
      <c r="R31" s="11">
        <f t="shared" si="7"/>
        <v>0.129143083333333</v>
      </c>
      <c r="S31" s="16">
        <f t="shared" si="8"/>
        <v>0.199616536910383</v>
      </c>
      <c r="T31" s="3">
        <v>0.01</v>
      </c>
      <c r="U31" s="17">
        <f t="shared" si="9"/>
        <v>0.00199616536910383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0.0238961653691038</v>
      </c>
      <c r="AR31" s="24">
        <f t="shared" si="15"/>
        <v>99.3408333333333</v>
      </c>
      <c r="AS31" s="1">
        <f t="shared" si="16"/>
        <v>0.13</v>
      </c>
      <c r="AT31" s="2">
        <f>$E$4/12</f>
        <v>1.40833333333333</v>
      </c>
      <c r="AU31" s="1">
        <f t="shared" si="17"/>
        <v>2911.92126144366</v>
      </c>
    </row>
    <row r="32" s="1" customFormat="1" spans="1:47">
      <c r="A32" s="6"/>
      <c r="B32" s="6"/>
      <c r="C32" s="9">
        <v>3</v>
      </c>
      <c r="D32" s="10">
        <v>15.6212903225806</v>
      </c>
      <c r="E32" s="12">
        <f t="shared" si="18"/>
        <v>11.1388275862069</v>
      </c>
      <c r="F32" s="9" t="s">
        <v>109</v>
      </c>
      <c r="G32" s="6">
        <v>4</v>
      </c>
      <c r="H32" s="11">
        <f t="shared" si="0"/>
        <v>15.6212903225806</v>
      </c>
      <c r="I32" s="11">
        <f t="shared" si="1"/>
        <v>288.771290322581</v>
      </c>
      <c r="J32" s="11">
        <f t="shared" si="2"/>
        <v>0.119856776161354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3.6105754495013</v>
      </c>
      <c r="P32" s="11">
        <f t="shared" si="5"/>
        <v>0.432751933464556</v>
      </c>
      <c r="Q32" s="15">
        <f t="shared" si="6"/>
        <v>0.0562577513503923</v>
      </c>
      <c r="R32" s="11">
        <f t="shared" si="7"/>
        <v>0.129143083333333</v>
      </c>
      <c r="S32" s="16">
        <f t="shared" si="8"/>
        <v>0.435623417827067</v>
      </c>
      <c r="T32" s="3">
        <v>0.01</v>
      </c>
      <c r="U32" s="17">
        <f t="shared" si="9"/>
        <v>0.00435623417827067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0.0338062341782707</v>
      </c>
      <c r="AR32" s="24">
        <f t="shared" si="15"/>
        <v>99.3408333333333</v>
      </c>
      <c r="AS32" s="1">
        <f t="shared" si="16"/>
        <v>0.13</v>
      </c>
      <c r="AT32" s="2">
        <f>$E$4/12</f>
        <v>1.40833333333333</v>
      </c>
      <c r="AU32" s="1">
        <f t="shared" si="17"/>
        <v>4119.53510333201</v>
      </c>
    </row>
    <row r="33" s="1" customFormat="1" spans="1:47">
      <c r="A33" s="6"/>
      <c r="B33" s="6"/>
      <c r="C33" s="9">
        <v>4</v>
      </c>
      <c r="D33" s="10">
        <v>16.2598666666667</v>
      </c>
      <c r="E33" s="12">
        <f t="shared" si="18"/>
        <v>15.6212903225806</v>
      </c>
      <c r="F33" s="9" t="s">
        <v>109</v>
      </c>
      <c r="G33" s="6">
        <v>5</v>
      </c>
      <c r="H33" s="11">
        <f t="shared" si="0"/>
        <v>16.2598666666667</v>
      </c>
      <c r="I33" s="11">
        <f t="shared" si="1"/>
        <v>289.409866666667</v>
      </c>
      <c r="J33" s="11">
        <f t="shared" si="2"/>
        <v>0.129113969021305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3.01893234023491</v>
      </c>
      <c r="O33" s="11">
        <f t="shared" si="19"/>
        <v>1.15229950913517</v>
      </c>
      <c r="P33" s="11">
        <f t="shared" si="5"/>
        <v>0.148777963125743</v>
      </c>
      <c r="Q33" s="15">
        <f t="shared" si="6"/>
        <v>0.0193411352063466</v>
      </c>
      <c r="R33" s="11">
        <f t="shared" si="7"/>
        <v>0.129143083333333</v>
      </c>
      <c r="S33" s="16">
        <f t="shared" si="8"/>
        <v>0.149765165172841</v>
      </c>
      <c r="T33" s="3">
        <v>0.01</v>
      </c>
      <c r="U33" s="17">
        <f t="shared" si="9"/>
        <v>0.00149765165172841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0.0309476516517284</v>
      </c>
      <c r="AR33" s="24">
        <f t="shared" si="15"/>
        <v>99.3408333333333</v>
      </c>
      <c r="AS33" s="1">
        <f t="shared" si="16"/>
        <v>0.13</v>
      </c>
      <c r="AT33" s="2">
        <f>$E$4/12</f>
        <v>1.40833333333333</v>
      </c>
      <c r="AU33" s="1">
        <f t="shared" si="17"/>
        <v>3771.19606616615</v>
      </c>
    </row>
    <row r="34" s="1" customFormat="1" spans="1:47">
      <c r="A34" s="6"/>
      <c r="B34" s="6"/>
      <c r="C34" s="9">
        <v>5</v>
      </c>
      <c r="D34" s="10">
        <v>20.3110322580645</v>
      </c>
      <c r="E34" s="12">
        <f t="shared" si="18"/>
        <v>16.2598666666667</v>
      </c>
      <c r="F34" s="9" t="s">
        <v>111</v>
      </c>
      <c r="G34" s="6">
        <v>6</v>
      </c>
      <c r="H34" s="11">
        <f t="shared" si="0"/>
        <v>20.3110322580645</v>
      </c>
      <c r="I34" s="11">
        <f t="shared" si="1"/>
        <v>293.461032258065</v>
      </c>
      <c r="J34" s="11">
        <f t="shared" si="2"/>
        <v>0.20543671474589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1.99692987934276</v>
      </c>
      <c r="P34" s="11">
        <f t="shared" si="5"/>
        <v>0.410242713990083</v>
      </c>
      <c r="Q34" s="15">
        <f t="shared" si="6"/>
        <v>0.0533315528187108</v>
      </c>
      <c r="R34" s="11">
        <f t="shared" si="7"/>
        <v>0.129143083333333</v>
      </c>
      <c r="S34" s="16">
        <f t="shared" si="8"/>
        <v>0.412964840564136</v>
      </c>
      <c r="T34" s="3">
        <v>0.01</v>
      </c>
      <c r="U34" s="17">
        <f t="shared" si="9"/>
        <v>0.00412964840564136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0.0335796484056414</v>
      </c>
      <c r="AR34" s="24">
        <f t="shared" si="15"/>
        <v>99.3408333333333</v>
      </c>
      <c r="AS34" s="1">
        <f t="shared" si="16"/>
        <v>0.13</v>
      </c>
      <c r="AT34" s="2">
        <f>$E$4/12</f>
        <v>1.40833333333333</v>
      </c>
      <c r="AU34" s="1">
        <f t="shared" si="17"/>
        <v>4091.92398168682</v>
      </c>
    </row>
    <row r="35" s="1" customFormat="1" spans="1:47">
      <c r="A35" s="6"/>
      <c r="B35" s="6"/>
      <c r="C35" s="9">
        <v>6</v>
      </c>
      <c r="D35" s="10">
        <v>21.9716</v>
      </c>
      <c r="E35" s="12">
        <f t="shared" si="18"/>
        <v>20.3110322580645</v>
      </c>
      <c r="F35" s="9" t="s">
        <v>109</v>
      </c>
      <c r="G35" s="6">
        <v>7</v>
      </c>
      <c r="H35" s="11">
        <f t="shared" si="0"/>
        <v>21.9716</v>
      </c>
      <c r="I35" s="11">
        <f t="shared" si="1"/>
        <v>295.1216</v>
      </c>
      <c r="J35" s="11">
        <f t="shared" si="2"/>
        <v>0.247603325701108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2.58009549868601</v>
      </c>
      <c r="P35" s="11">
        <f t="shared" si="5"/>
        <v>0.638840226101115</v>
      </c>
      <c r="Q35" s="15">
        <f t="shared" si="6"/>
        <v>0.0830492293931449</v>
      </c>
      <c r="R35" s="11">
        <f t="shared" si="7"/>
        <v>0.129143083333333</v>
      </c>
      <c r="S35" s="16">
        <f t="shared" si="8"/>
        <v>0.643079189760287</v>
      </c>
      <c r="T35" s="3">
        <v>0.01</v>
      </c>
      <c r="U35" s="17">
        <f t="shared" si="9"/>
        <v>0.00643079189760287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0.0358807918976029</v>
      </c>
      <c r="AR35" s="24">
        <f t="shared" si="15"/>
        <v>99.3408333333333</v>
      </c>
      <c r="AS35" s="1">
        <f t="shared" si="16"/>
        <v>0.13</v>
      </c>
      <c r="AT35" s="2">
        <f>$E$4/12</f>
        <v>1.40833333333333</v>
      </c>
      <c r="AU35" s="1">
        <f t="shared" si="17"/>
        <v>4372.33502489708</v>
      </c>
    </row>
    <row r="36" s="1" customFormat="1" spans="1:47">
      <c r="A36" s="6"/>
      <c r="B36" s="6"/>
      <c r="C36" s="9">
        <v>7</v>
      </c>
      <c r="D36" s="10">
        <v>21.1792258064516</v>
      </c>
      <c r="E36" s="12">
        <f t="shared" si="18"/>
        <v>21.9716</v>
      </c>
      <c r="F36" s="9" t="s">
        <v>109</v>
      </c>
      <c r="G36" s="6">
        <v>8</v>
      </c>
      <c r="H36" s="11">
        <f t="shared" si="0"/>
        <v>21.1792258064516</v>
      </c>
      <c r="I36" s="11">
        <f t="shared" si="1"/>
        <v>294.329225806452</v>
      </c>
      <c r="J36" s="11">
        <f t="shared" si="2"/>
        <v>0.226559540314345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2.93466360591823</v>
      </c>
      <c r="P36" s="11">
        <f t="shared" si="5"/>
        <v>0.664876037534073</v>
      </c>
      <c r="Q36" s="15">
        <f t="shared" si="6"/>
        <v>0.0864338848794295</v>
      </c>
      <c r="R36" s="11">
        <f t="shared" si="7"/>
        <v>0.129143083333333</v>
      </c>
      <c r="S36" s="16">
        <f t="shared" si="8"/>
        <v>0.669287759347776</v>
      </c>
      <c r="T36" s="3">
        <v>0.01</v>
      </c>
      <c r="U36" s="17">
        <f t="shared" si="9"/>
        <v>0.00669287759347776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0.0361428775934778</v>
      </c>
      <c r="AR36" s="24">
        <f t="shared" si="15"/>
        <v>99.3408333333333</v>
      </c>
      <c r="AS36" s="1">
        <f t="shared" si="16"/>
        <v>0.13</v>
      </c>
      <c r="AT36" s="2">
        <f>$E$4/12</f>
        <v>1.40833333333333</v>
      </c>
      <c r="AU36" s="1">
        <f t="shared" si="17"/>
        <v>4404.27206995641</v>
      </c>
    </row>
    <row r="37" s="1" customFormat="1" spans="1:47">
      <c r="A37" s="6"/>
      <c r="B37" s="6"/>
      <c r="C37" s="9">
        <v>8</v>
      </c>
      <c r="D37" s="10">
        <v>20.9573225806452</v>
      </c>
      <c r="E37" s="12">
        <f t="shared" si="18"/>
        <v>21.1792258064516</v>
      </c>
      <c r="F37" s="9" t="s">
        <v>109</v>
      </c>
      <c r="G37" s="6">
        <v>9</v>
      </c>
      <c r="H37" s="11">
        <f t="shared" si="0"/>
        <v>20.9573225806452</v>
      </c>
      <c r="I37" s="11">
        <f t="shared" si="1"/>
        <v>294.107322580645</v>
      </c>
      <c r="J37" s="11">
        <f t="shared" si="2"/>
        <v>0.22097466035645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3.26319590171749</v>
      </c>
      <c r="P37" s="11">
        <f t="shared" si="5"/>
        <v>0.721083606058583</v>
      </c>
      <c r="Q37" s="15">
        <f t="shared" si="6"/>
        <v>0.0937408687876158</v>
      </c>
      <c r="R37" s="11">
        <f t="shared" si="7"/>
        <v>0.129143083333333</v>
      </c>
      <c r="S37" s="16">
        <f t="shared" si="8"/>
        <v>0.725868287856036</v>
      </c>
      <c r="T37" s="3">
        <v>0.01</v>
      </c>
      <c r="U37" s="17">
        <f t="shared" si="9"/>
        <v>0.00725868287856036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0.0367086828785604</v>
      </c>
      <c r="AR37" s="24">
        <f t="shared" si="15"/>
        <v>99.3408333333333</v>
      </c>
      <c r="AS37" s="1">
        <f t="shared" si="16"/>
        <v>0.13</v>
      </c>
      <c r="AT37" s="2">
        <f>$E$4/12</f>
        <v>1.40833333333333</v>
      </c>
      <c r="AU37" s="1">
        <f t="shared" si="17"/>
        <v>4473.21955228341</v>
      </c>
    </row>
    <row r="38" s="1" customFormat="1" spans="1:47">
      <c r="A38" s="6"/>
      <c r="B38" s="6"/>
      <c r="C38" s="9">
        <v>9</v>
      </c>
      <c r="D38" s="10">
        <v>20.0409333333333</v>
      </c>
      <c r="E38" s="12">
        <f t="shared" si="18"/>
        <v>20.9573225806452</v>
      </c>
      <c r="F38" s="9" t="s">
        <v>109</v>
      </c>
      <c r="G38" s="6">
        <v>10</v>
      </c>
      <c r="H38" s="11">
        <f t="shared" si="0"/>
        <v>20.0409333333333</v>
      </c>
      <c r="I38" s="11">
        <f t="shared" si="1"/>
        <v>293.190933333333</v>
      </c>
      <c r="J38" s="11">
        <f t="shared" si="2"/>
        <v>0.19925234705378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3.53552062899224</v>
      </c>
      <c r="P38" s="11">
        <f t="shared" si="5"/>
        <v>0.704460783383759</v>
      </c>
      <c r="Q38" s="15">
        <f t="shared" si="6"/>
        <v>0.0915799018398887</v>
      </c>
      <c r="R38" s="11">
        <f t="shared" si="7"/>
        <v>0.129143083333333</v>
      </c>
      <c r="S38" s="16">
        <f t="shared" si="8"/>
        <v>0.709135166019774</v>
      </c>
      <c r="T38" s="3">
        <v>0.01</v>
      </c>
      <c r="U38" s="17">
        <f t="shared" si="9"/>
        <v>0.00709135166019774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0.0365413516601977</v>
      </c>
      <c r="AR38" s="24">
        <f t="shared" si="15"/>
        <v>99.3408333333333</v>
      </c>
      <c r="AS38" s="1">
        <f t="shared" si="16"/>
        <v>0.13</v>
      </c>
      <c r="AT38" s="2">
        <f>$E$4/12</f>
        <v>1.40833333333333</v>
      </c>
      <c r="AU38" s="1">
        <f t="shared" si="17"/>
        <v>4452.82902832581</v>
      </c>
    </row>
    <row r="39" s="1" customFormat="1" spans="1:47">
      <c r="A39" s="6"/>
      <c r="B39" s="6"/>
      <c r="C39" s="9">
        <v>10</v>
      </c>
      <c r="D39" s="10">
        <v>17.2166129032258</v>
      </c>
      <c r="E39" s="12">
        <f t="shared" si="18"/>
        <v>20.0409333333333</v>
      </c>
      <c r="F39" s="9" t="s">
        <v>109</v>
      </c>
      <c r="G39" s="6">
        <v>11</v>
      </c>
      <c r="H39" s="11">
        <f t="shared" si="0"/>
        <v>17.2166129032258</v>
      </c>
      <c r="I39" s="11">
        <f t="shared" si="1"/>
        <v>290.366612903226</v>
      </c>
      <c r="J39" s="11">
        <f t="shared" si="2"/>
        <v>0.144250271540515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2.68950685332805</v>
      </c>
      <c r="O39" s="11">
        <f t="shared" si="19"/>
        <v>1.13496132561376</v>
      </c>
      <c r="P39" s="11">
        <f t="shared" si="5"/>
        <v>0.163718479407767</v>
      </c>
      <c r="Q39" s="15">
        <f t="shared" si="6"/>
        <v>0.0212834023230097</v>
      </c>
      <c r="R39" s="11">
        <f t="shared" si="7"/>
        <v>0.129143083333333</v>
      </c>
      <c r="S39" s="16">
        <f t="shared" si="8"/>
        <v>0.164804817831977</v>
      </c>
      <c r="T39" s="3">
        <v>0.01</v>
      </c>
      <c r="U39" s="17">
        <f t="shared" si="9"/>
        <v>0.00164804817831977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0.0235480481783198</v>
      </c>
      <c r="AR39" s="24">
        <f t="shared" si="15"/>
        <v>99.3408333333333</v>
      </c>
      <c r="AS39" s="1">
        <f t="shared" si="16"/>
        <v>0.13</v>
      </c>
      <c r="AT39" s="2">
        <f>$E$4/12</f>
        <v>1.40833333333333</v>
      </c>
      <c r="AU39" s="1">
        <f t="shared" si="17"/>
        <v>2869.50065405078</v>
      </c>
    </row>
    <row r="40" s="1" customFormat="1" spans="1:48">
      <c r="A40" s="6"/>
      <c r="B40" s="6"/>
      <c r="C40" s="9">
        <v>11</v>
      </c>
      <c r="D40" s="10">
        <v>13.6020666666667</v>
      </c>
      <c r="E40" s="12">
        <f t="shared" si="18"/>
        <v>17.2166129032258</v>
      </c>
      <c r="F40" s="9" t="s">
        <v>111</v>
      </c>
      <c r="G40" s="6">
        <v>12</v>
      </c>
      <c r="H40" s="11">
        <f t="shared" si="0"/>
        <v>13.6020666666667</v>
      </c>
      <c r="I40" s="11">
        <f t="shared" si="1"/>
        <v>286.752066666667</v>
      </c>
      <c r="J40" s="11">
        <f t="shared" si="2"/>
        <v>0.0945250894523381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1.96465117953932</v>
      </c>
      <c r="P40" s="11">
        <f t="shared" si="5"/>
        <v>0.185708828488596</v>
      </c>
      <c r="Q40" s="15">
        <f t="shared" si="6"/>
        <v>0.0241421477035175</v>
      </c>
      <c r="R40" s="11">
        <f t="shared" si="7"/>
        <v>0.129143083333333</v>
      </c>
      <c r="S40" s="16">
        <f t="shared" si="8"/>
        <v>0.186941081786036</v>
      </c>
      <c r="T40" s="3">
        <v>0.01</v>
      </c>
      <c r="U40" s="17">
        <f t="shared" si="9"/>
        <v>0.00186941081786036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0.0237694108178604</v>
      </c>
      <c r="AR40" s="24">
        <f t="shared" si="15"/>
        <v>99.3408333333333</v>
      </c>
      <c r="AS40" s="1">
        <f t="shared" si="16"/>
        <v>0.13</v>
      </c>
      <c r="AT40" s="2">
        <f>$E$4/12</f>
        <v>1.40833333333333</v>
      </c>
      <c r="AU40" s="1">
        <f t="shared" si="17"/>
        <v>2896.47529900369</v>
      </c>
      <c r="AV40" s="1">
        <f>SUM(AU29:AU40)</f>
        <v>43902.6568092808</v>
      </c>
    </row>
    <row r="41" s="1" customFormat="1" spans="1:46">
      <c r="A41" s="6"/>
      <c r="B41" s="6"/>
      <c r="C41" s="9">
        <v>12</v>
      </c>
      <c r="D41" s="10">
        <v>9.78832258064516</v>
      </c>
      <c r="E41" s="12">
        <f t="shared" si="18"/>
        <v>13.6020666666667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8.59146021819355</v>
      </c>
      <c r="E44" s="9"/>
      <c r="F44" s="9"/>
      <c r="G44" s="6">
        <v>1</v>
      </c>
      <c r="H44" s="11">
        <f t="shared" ref="H44:H55" si="20">E45</f>
        <v>8.59146021819355</v>
      </c>
      <c r="I44" s="11">
        <f t="shared" ref="I44:I55" si="21">H44+273.15</f>
        <v>281.741460218194</v>
      </c>
      <c r="J44" s="11">
        <f t="shared" ref="J44:J55" si="22">EXP(($C$18*(I44-$C$16))/($C$19*I44*$C$16))</f>
        <v>0.0516757152714169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0.0316372509082353</v>
      </c>
      <c r="Q44" s="15">
        <f t="shared" ref="Q44:Q55" si="26">P44*$B$46</f>
        <v>0.00569470516348236</v>
      </c>
      <c r="R44" s="11">
        <f t="shared" ref="R44:R55" si="27">L44*$B$46</f>
        <v>0.1102008</v>
      </c>
      <c r="S44" s="16">
        <f t="shared" ref="S44:S55" si="28">Q44/R44</f>
        <v>0.0516757152714169</v>
      </c>
      <c r="T44" s="3">
        <v>0.01</v>
      </c>
      <c r="U44" s="17">
        <f t="shared" ref="U44:U55" si="29">S44*T44</f>
        <v>0.000516757152714169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0.0196167571527142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91.9916666666667</v>
      </c>
      <c r="AU44" s="1">
        <f t="shared" ref="AU44:AU55" si="37">AT44*10000*AS44*0.67*AR44*AQ44</f>
        <v>133240.192970619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9.62054838709678</v>
      </c>
      <c r="E45" s="12">
        <f t="shared" ref="E45:E56" si="38">D44</f>
        <v>8.59146021819355</v>
      </c>
      <c r="F45" s="9" t="s">
        <v>109</v>
      </c>
      <c r="G45" s="6">
        <v>2</v>
      </c>
      <c r="H45" s="11">
        <f t="shared" si="20"/>
        <v>9.62054838709678</v>
      </c>
      <c r="I45" s="11">
        <f t="shared" si="21"/>
        <v>282.770548387097</v>
      </c>
      <c r="J45" s="11">
        <f t="shared" si="22"/>
        <v>0.0586014703297264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1.1928160824251</v>
      </c>
      <c r="P45" s="11">
        <f t="shared" si="25"/>
        <v>0.0699007762630549</v>
      </c>
      <c r="Q45" s="15">
        <f t="shared" si="26"/>
        <v>0.0125821397273499</v>
      </c>
      <c r="R45" s="11">
        <f t="shared" si="27"/>
        <v>0.1102008</v>
      </c>
      <c r="S45" s="16">
        <f t="shared" si="28"/>
        <v>0.114174667764208</v>
      </c>
      <c r="T45" s="3">
        <v>0.01</v>
      </c>
      <c r="U45" s="17">
        <f t="shared" si="29"/>
        <v>0.00114174667764208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0.0202417466776421</v>
      </c>
      <c r="AR45" s="24">
        <f t="shared" si="35"/>
        <v>61.2226666666667</v>
      </c>
      <c r="AS45" s="1">
        <f t="shared" si="36"/>
        <v>0.18</v>
      </c>
      <c r="AT45" s="2">
        <f>$E$3/12</f>
        <v>91.9916666666667</v>
      </c>
      <c r="AU45" s="1">
        <f t="shared" si="37"/>
        <v>137485.223087357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11.1388275862069</v>
      </c>
      <c r="E46" s="12">
        <f t="shared" si="38"/>
        <v>9.62054838709678</v>
      </c>
      <c r="F46" s="9" t="s">
        <v>109</v>
      </c>
      <c r="G46" s="6">
        <v>3</v>
      </c>
      <c r="H46" s="11">
        <f t="shared" si="20"/>
        <v>11.1388275862069</v>
      </c>
      <c r="I46" s="11">
        <f t="shared" si="21"/>
        <v>284.288827586207</v>
      </c>
      <c r="J46" s="11">
        <f t="shared" si="22"/>
        <v>0.0704326037395969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1.73514197282871</v>
      </c>
      <c r="P46" s="11">
        <f t="shared" si="25"/>
        <v>0.122210567004187</v>
      </c>
      <c r="Q46" s="15">
        <f t="shared" si="26"/>
        <v>0.0219979020607537</v>
      </c>
      <c r="R46" s="11">
        <f t="shared" si="27"/>
        <v>0.1102008</v>
      </c>
      <c r="S46" s="16">
        <f t="shared" si="28"/>
        <v>0.199616536910382</v>
      </c>
      <c r="T46" s="3">
        <v>0.01</v>
      </c>
      <c r="U46" s="17">
        <f t="shared" si="29"/>
        <v>0.00199616536910382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0.0210961653691038</v>
      </c>
      <c r="AR46" s="24">
        <f t="shared" si="35"/>
        <v>61.2226666666667</v>
      </c>
      <c r="AS46" s="1">
        <f t="shared" si="36"/>
        <v>0.18</v>
      </c>
      <c r="AT46" s="2">
        <f>$E$3/12</f>
        <v>91.9916666666667</v>
      </c>
      <c r="AU46" s="1">
        <f t="shared" si="37"/>
        <v>143288.57327627</v>
      </c>
    </row>
    <row r="47" s="1" customFormat="1" spans="1:47">
      <c r="A47" s="6"/>
      <c r="B47" s="6"/>
      <c r="C47" s="9">
        <v>3</v>
      </c>
      <c r="D47" s="10">
        <v>15.6212903225806</v>
      </c>
      <c r="E47" s="12">
        <f t="shared" si="38"/>
        <v>11.1388275862069</v>
      </c>
      <c r="F47" s="9" t="s">
        <v>109</v>
      </c>
      <c r="G47" s="6">
        <v>4</v>
      </c>
      <c r="H47" s="11">
        <f t="shared" si="20"/>
        <v>15.6212903225806</v>
      </c>
      <c r="I47" s="11">
        <f t="shared" si="21"/>
        <v>288.771290322581</v>
      </c>
      <c r="J47" s="11">
        <f t="shared" si="22"/>
        <v>0.119856776161354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2.22515807249119</v>
      </c>
      <c r="P47" s="11">
        <f t="shared" si="25"/>
        <v>0.266700273018205</v>
      </c>
      <c r="Q47" s="15">
        <f t="shared" si="26"/>
        <v>0.048006049143277</v>
      </c>
      <c r="R47" s="11">
        <f t="shared" si="27"/>
        <v>0.1102008</v>
      </c>
      <c r="S47" s="16">
        <f t="shared" si="28"/>
        <v>0.435623417827066</v>
      </c>
      <c r="T47" s="3">
        <v>0.01</v>
      </c>
      <c r="U47" s="17">
        <f t="shared" si="29"/>
        <v>0.00435623417827066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0.0324062341782707</v>
      </c>
      <c r="AR47" s="24">
        <f t="shared" si="35"/>
        <v>61.2226666666667</v>
      </c>
      <c r="AS47" s="1">
        <f t="shared" si="36"/>
        <v>0.18</v>
      </c>
      <c r="AT47" s="2">
        <f>$E$3/12</f>
        <v>91.9916666666667</v>
      </c>
      <c r="AU47" s="1">
        <f t="shared" si="37"/>
        <v>220108.393132982</v>
      </c>
    </row>
    <row r="48" s="1" customFormat="1" spans="1:47">
      <c r="A48" s="6"/>
      <c r="B48" s="6"/>
      <c r="C48" s="9">
        <v>4</v>
      </c>
      <c r="D48" s="10">
        <v>16.2598666666667</v>
      </c>
      <c r="E48" s="12">
        <f t="shared" si="38"/>
        <v>15.6212903225806</v>
      </c>
      <c r="F48" s="9" t="s">
        <v>109</v>
      </c>
      <c r="G48" s="6">
        <v>5</v>
      </c>
      <c r="H48" s="11">
        <f t="shared" si="20"/>
        <v>16.2598666666667</v>
      </c>
      <c r="I48" s="11">
        <f t="shared" si="21"/>
        <v>289.409866666667</v>
      </c>
      <c r="J48" s="11">
        <f t="shared" si="22"/>
        <v>0.129113969021305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1.86053490949934</v>
      </c>
      <c r="O48" s="11">
        <f t="shared" si="39"/>
        <v>0.710149556640316</v>
      </c>
      <c r="P48" s="11">
        <f t="shared" si="25"/>
        <v>0.091690227856551</v>
      </c>
      <c r="Q48" s="15">
        <f t="shared" si="26"/>
        <v>0.0165042410141792</v>
      </c>
      <c r="R48" s="11">
        <f t="shared" si="27"/>
        <v>0.1102008</v>
      </c>
      <c r="S48" s="16">
        <f t="shared" si="28"/>
        <v>0.149765165172841</v>
      </c>
      <c r="T48" s="3">
        <v>0.01</v>
      </c>
      <c r="U48" s="17">
        <f t="shared" si="29"/>
        <v>0.00149765165172841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0.0295476516517284</v>
      </c>
      <c r="AR48" s="24">
        <f t="shared" si="35"/>
        <v>61.2226666666667</v>
      </c>
      <c r="AS48" s="1">
        <f t="shared" si="36"/>
        <v>0.18</v>
      </c>
      <c r="AT48" s="2">
        <f>$E$3/12</f>
        <v>91.9916666666667</v>
      </c>
      <c r="AU48" s="1">
        <f t="shared" si="37"/>
        <v>200692.43745316</v>
      </c>
    </row>
    <row r="49" s="1" customFormat="1" spans="1:47">
      <c r="A49" s="6"/>
      <c r="B49" s="6"/>
      <c r="C49" s="9">
        <v>5</v>
      </c>
      <c r="D49" s="10">
        <v>20.3110322580645</v>
      </c>
      <c r="E49" s="12">
        <f t="shared" si="38"/>
        <v>16.2598666666667</v>
      </c>
      <c r="F49" s="9" t="s">
        <v>111</v>
      </c>
      <c r="G49" s="6">
        <v>6</v>
      </c>
      <c r="H49" s="11">
        <f t="shared" si="20"/>
        <v>20.3110322580645</v>
      </c>
      <c r="I49" s="11">
        <f t="shared" si="21"/>
        <v>293.461032258065</v>
      </c>
      <c r="J49" s="11">
        <f t="shared" si="22"/>
        <v>0.20543671474589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1.23068599545043</v>
      </c>
      <c r="P49" s="11">
        <f t="shared" si="25"/>
        <v>0.252828087789112</v>
      </c>
      <c r="Q49" s="15">
        <f t="shared" si="26"/>
        <v>0.0455090558020401</v>
      </c>
      <c r="R49" s="11">
        <f t="shared" si="27"/>
        <v>0.1102008</v>
      </c>
      <c r="S49" s="16">
        <f t="shared" si="28"/>
        <v>0.412964840564135</v>
      </c>
      <c r="T49" s="3">
        <v>0.01</v>
      </c>
      <c r="U49" s="17">
        <f t="shared" si="29"/>
        <v>0.00412964840564135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0.0321796484056414</v>
      </c>
      <c r="AR49" s="24">
        <f t="shared" si="35"/>
        <v>61.2226666666667</v>
      </c>
      <c r="AS49" s="1">
        <f t="shared" si="36"/>
        <v>0.18</v>
      </c>
      <c r="AT49" s="2">
        <f>$E$3/12</f>
        <v>91.9916666666667</v>
      </c>
      <c r="AU49" s="1">
        <f t="shared" si="37"/>
        <v>218569.385852905</v>
      </c>
    </row>
    <row r="50" s="1" customFormat="1" spans="1:47">
      <c r="A50" s="6"/>
      <c r="B50" s="6"/>
      <c r="C50" s="9">
        <v>6</v>
      </c>
      <c r="D50" s="10">
        <v>21.9716</v>
      </c>
      <c r="E50" s="12">
        <f t="shared" si="38"/>
        <v>20.3110322580645</v>
      </c>
      <c r="F50" s="9" t="s">
        <v>109</v>
      </c>
      <c r="G50" s="6">
        <v>7</v>
      </c>
      <c r="H50" s="11">
        <f t="shared" si="20"/>
        <v>21.9716</v>
      </c>
      <c r="I50" s="11">
        <f t="shared" si="21"/>
        <v>295.1216</v>
      </c>
      <c r="J50" s="11">
        <f t="shared" si="22"/>
        <v>0.247603325701108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1.59008457432799</v>
      </c>
      <c r="P50" s="11">
        <f t="shared" si="25"/>
        <v>0.393710228749641</v>
      </c>
      <c r="Q50" s="15">
        <f t="shared" si="26"/>
        <v>0.0708678411749353</v>
      </c>
      <c r="R50" s="11">
        <f t="shared" si="27"/>
        <v>0.1102008</v>
      </c>
      <c r="S50" s="16">
        <f t="shared" si="28"/>
        <v>0.643079189760286</v>
      </c>
      <c r="T50" s="3">
        <v>0.01</v>
      </c>
      <c r="U50" s="17">
        <f t="shared" si="29"/>
        <v>0.00643079189760286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0.0344807918976029</v>
      </c>
      <c r="AR50" s="24">
        <f t="shared" si="35"/>
        <v>61.2226666666667</v>
      </c>
      <c r="AS50" s="1">
        <f t="shared" si="36"/>
        <v>0.18</v>
      </c>
      <c r="AT50" s="2">
        <f>$E$3/12</f>
        <v>91.9916666666667</v>
      </c>
      <c r="AU50" s="1">
        <f t="shared" si="37"/>
        <v>234199.125291241</v>
      </c>
    </row>
    <row r="51" s="1" customFormat="1" spans="1:47">
      <c r="A51" s="6"/>
      <c r="B51" s="6"/>
      <c r="C51" s="9">
        <v>7</v>
      </c>
      <c r="D51" s="10">
        <v>21.1792258064516</v>
      </c>
      <c r="E51" s="12">
        <f t="shared" si="38"/>
        <v>21.9716</v>
      </c>
      <c r="F51" s="9" t="s">
        <v>109</v>
      </c>
      <c r="G51" s="6">
        <v>8</v>
      </c>
      <c r="H51" s="11">
        <f t="shared" si="20"/>
        <v>21.1792258064516</v>
      </c>
      <c r="I51" s="11">
        <f t="shared" si="21"/>
        <v>294.329225806452</v>
      </c>
      <c r="J51" s="11">
        <f t="shared" si="22"/>
        <v>0.226559540314345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1.80860101224501</v>
      </c>
      <c r="P51" s="11">
        <f t="shared" si="25"/>
        <v>0.40975581394629</v>
      </c>
      <c r="Q51" s="15">
        <f t="shared" si="26"/>
        <v>0.0737560465103322</v>
      </c>
      <c r="R51" s="11">
        <f t="shared" si="27"/>
        <v>0.1102008</v>
      </c>
      <c r="S51" s="16">
        <f t="shared" si="28"/>
        <v>0.669287759347775</v>
      </c>
      <c r="T51" s="3">
        <v>0.01</v>
      </c>
      <c r="U51" s="17">
        <f t="shared" si="29"/>
        <v>0.00669287759347775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0.0347428775934777</v>
      </c>
      <c r="AR51" s="24">
        <f t="shared" si="35"/>
        <v>61.2226666666667</v>
      </c>
      <c r="AS51" s="1">
        <f t="shared" si="36"/>
        <v>0.18</v>
      </c>
      <c r="AT51" s="2">
        <f>$E$3/12</f>
        <v>91.9916666666667</v>
      </c>
      <c r="AU51" s="1">
        <f t="shared" si="37"/>
        <v>235979.253801849</v>
      </c>
    </row>
    <row r="52" s="1" customFormat="1" spans="1:47">
      <c r="A52" s="6"/>
      <c r="B52" s="6"/>
      <c r="C52" s="9">
        <v>8</v>
      </c>
      <c r="D52" s="10">
        <v>20.9573225806452</v>
      </c>
      <c r="E52" s="12">
        <f t="shared" si="38"/>
        <v>21.1792258064516</v>
      </c>
      <c r="F52" s="9" t="s">
        <v>109</v>
      </c>
      <c r="G52" s="6">
        <v>9</v>
      </c>
      <c r="H52" s="11">
        <f t="shared" si="20"/>
        <v>20.9573225806452</v>
      </c>
      <c r="I52" s="11">
        <f t="shared" si="21"/>
        <v>294.107322580645</v>
      </c>
      <c r="J52" s="11">
        <f t="shared" si="22"/>
        <v>0.22097466035645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2.01107186496539</v>
      </c>
      <c r="P52" s="11">
        <f t="shared" si="25"/>
        <v>0.444395922313141</v>
      </c>
      <c r="Q52" s="15">
        <f t="shared" si="26"/>
        <v>0.0799912660163653</v>
      </c>
      <c r="R52" s="11">
        <f t="shared" si="27"/>
        <v>0.1102008</v>
      </c>
      <c r="S52" s="16">
        <f t="shared" si="28"/>
        <v>0.725868287856035</v>
      </c>
      <c r="T52" s="3">
        <v>0.01</v>
      </c>
      <c r="U52" s="17">
        <f t="shared" si="29"/>
        <v>0.00725868287856035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0.0353086828785603</v>
      </c>
      <c r="AR52" s="24">
        <f t="shared" si="35"/>
        <v>61.2226666666667</v>
      </c>
      <c r="AS52" s="1">
        <f t="shared" si="36"/>
        <v>0.18</v>
      </c>
      <c r="AT52" s="2">
        <f>$E$3/12</f>
        <v>91.9916666666667</v>
      </c>
      <c r="AU52" s="1">
        <f t="shared" si="37"/>
        <v>239822.294972278</v>
      </c>
    </row>
    <row r="53" s="1" customFormat="1" spans="1:47">
      <c r="A53" s="6"/>
      <c r="B53" s="6"/>
      <c r="C53" s="9">
        <v>9</v>
      </c>
      <c r="D53" s="10">
        <v>20.0409333333333</v>
      </c>
      <c r="E53" s="12">
        <f t="shared" si="38"/>
        <v>20.9573225806452</v>
      </c>
      <c r="F53" s="9" t="s">
        <v>109</v>
      </c>
      <c r="G53" s="6">
        <v>10</v>
      </c>
      <c r="H53" s="11">
        <f t="shared" si="20"/>
        <v>20.0409333333333</v>
      </c>
      <c r="I53" s="11">
        <f t="shared" si="21"/>
        <v>293.190933333333</v>
      </c>
      <c r="J53" s="11">
        <f t="shared" si="22"/>
        <v>0.19925234705378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2.17890260931892</v>
      </c>
      <c r="P53" s="11">
        <f t="shared" si="25"/>
        <v>0.434151458908399</v>
      </c>
      <c r="Q53" s="15">
        <f t="shared" si="26"/>
        <v>0.0781472626035118</v>
      </c>
      <c r="R53" s="11">
        <f t="shared" si="27"/>
        <v>0.1102008</v>
      </c>
      <c r="S53" s="16">
        <f t="shared" si="28"/>
        <v>0.709135166019773</v>
      </c>
      <c r="T53" s="3">
        <v>0.01</v>
      </c>
      <c r="U53" s="17">
        <f t="shared" si="29"/>
        <v>0.00709135166019773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0.0351413516601977</v>
      </c>
      <c r="AR53" s="24">
        <f t="shared" si="35"/>
        <v>61.2226666666667</v>
      </c>
      <c r="AS53" s="1">
        <f t="shared" si="36"/>
        <v>0.18</v>
      </c>
      <c r="AT53" s="2">
        <f>$E$3/12</f>
        <v>91.9916666666667</v>
      </c>
      <c r="AU53" s="1">
        <f t="shared" si="37"/>
        <v>238685.754225453</v>
      </c>
    </row>
    <row r="54" s="1" customFormat="1" spans="1:47">
      <c r="A54" s="6"/>
      <c r="B54" s="6"/>
      <c r="C54" s="9">
        <v>10</v>
      </c>
      <c r="D54" s="10">
        <v>17.2166129032258</v>
      </c>
      <c r="E54" s="12">
        <f t="shared" si="38"/>
        <v>20.0409333333333</v>
      </c>
      <c r="F54" s="9" t="s">
        <v>109</v>
      </c>
      <c r="G54" s="6">
        <v>11</v>
      </c>
      <c r="H54" s="11">
        <f t="shared" si="20"/>
        <v>17.2166129032258</v>
      </c>
      <c r="I54" s="11">
        <f t="shared" si="21"/>
        <v>290.366612903226</v>
      </c>
      <c r="J54" s="11">
        <f t="shared" si="22"/>
        <v>0.144250271540515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1.65751359288999</v>
      </c>
      <c r="O54" s="11">
        <f t="shared" si="39"/>
        <v>0.699464224187193</v>
      </c>
      <c r="P54" s="11">
        <f t="shared" si="25"/>
        <v>0.100897904271878</v>
      </c>
      <c r="Q54" s="15">
        <f t="shared" si="26"/>
        <v>0.0181616227689381</v>
      </c>
      <c r="R54" s="11">
        <f t="shared" si="27"/>
        <v>0.1102008</v>
      </c>
      <c r="S54" s="16">
        <f t="shared" si="28"/>
        <v>0.164804817831977</v>
      </c>
      <c r="T54" s="3">
        <v>0.01</v>
      </c>
      <c r="U54" s="17">
        <f t="shared" si="29"/>
        <v>0.00164804817831977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0.0207480481783198</v>
      </c>
      <c r="AR54" s="24">
        <f t="shared" si="35"/>
        <v>61.2226666666667</v>
      </c>
      <c r="AS54" s="1">
        <f t="shared" si="36"/>
        <v>0.18</v>
      </c>
      <c r="AT54" s="2">
        <f>$E$3/12</f>
        <v>91.9916666666667</v>
      </c>
      <c r="AU54" s="1">
        <f t="shared" si="37"/>
        <v>140924.104913056</v>
      </c>
    </row>
    <row r="55" s="1" customFormat="1" spans="1:48">
      <c r="A55" s="6"/>
      <c r="B55" s="6"/>
      <c r="C55" s="9">
        <v>11</v>
      </c>
      <c r="D55" s="10">
        <v>13.6020666666667</v>
      </c>
      <c r="E55" s="12">
        <f t="shared" si="38"/>
        <v>17.2166129032258</v>
      </c>
      <c r="F55" s="9" t="s">
        <v>111</v>
      </c>
      <c r="G55" s="6">
        <v>12</v>
      </c>
      <c r="H55" s="11">
        <f t="shared" si="20"/>
        <v>13.6020666666667</v>
      </c>
      <c r="I55" s="11">
        <f t="shared" si="21"/>
        <v>286.752066666667</v>
      </c>
      <c r="J55" s="11">
        <f t="shared" si="22"/>
        <v>0.0945250894523381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1.21079298658198</v>
      </c>
      <c r="P55" s="11">
        <f t="shared" si="25"/>
        <v>0.114450315364925</v>
      </c>
      <c r="Q55" s="15">
        <f t="shared" si="26"/>
        <v>0.0206010567656866</v>
      </c>
      <c r="R55" s="11">
        <f t="shared" si="27"/>
        <v>0.1102008</v>
      </c>
      <c r="S55" s="16">
        <f t="shared" si="28"/>
        <v>0.186941081786036</v>
      </c>
      <c r="T55" s="3">
        <v>0.01</v>
      </c>
      <c r="U55" s="17">
        <f t="shared" si="29"/>
        <v>0.00186941081786036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0.0209694108178604</v>
      </c>
      <c r="AR55" s="24">
        <f t="shared" si="35"/>
        <v>61.2226666666667</v>
      </c>
      <c r="AS55" s="1">
        <f t="shared" si="36"/>
        <v>0.18</v>
      </c>
      <c r="AT55" s="2">
        <f>$E$3/12</f>
        <v>91.9916666666667</v>
      </c>
      <c r="AU55" s="1">
        <f t="shared" si="37"/>
        <v>142427.63582692</v>
      </c>
      <c r="AV55" s="1">
        <f>SUM(AU44:AU55)</f>
        <v>2285422.37480409</v>
      </c>
    </row>
    <row r="56" s="1" customFormat="1" spans="1:46">
      <c r="A56" s="6"/>
      <c r="B56" s="6"/>
      <c r="C56" s="9">
        <v>12</v>
      </c>
      <c r="D56" s="10">
        <v>9.78832258064516</v>
      </c>
      <c r="E56" s="12">
        <f t="shared" si="38"/>
        <v>13.6020666666667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8.59146021819355</v>
      </c>
      <c r="E60" s="9"/>
      <c r="F60" s="9"/>
      <c r="G60" s="6">
        <v>1</v>
      </c>
      <c r="H60" s="11">
        <f t="shared" ref="H60:H71" si="40">E61</f>
        <v>8.59146021819355</v>
      </c>
      <c r="I60" s="11">
        <f t="shared" ref="I60:I71" si="41">H60+273.15</f>
        <v>281.741460218194</v>
      </c>
      <c r="J60" s="11">
        <f t="shared" ref="J60:J71" si="42">EXP(($C$18*(I60-$C$16))/($C$19*I60*$C$16))</f>
        <v>0.0516757152714169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0.0712969843599739</v>
      </c>
      <c r="Q60" s="15">
        <f t="shared" ref="Q60:Q71" si="46">P60*$B$62</f>
        <v>0.00712969843599739</v>
      </c>
      <c r="R60" s="11">
        <f t="shared" ref="R60:R71" si="47">L60*$B$62</f>
        <v>0.13797</v>
      </c>
      <c r="S60" s="16">
        <f t="shared" ref="S60:S71" si="48">Q60/R60</f>
        <v>0.0516757152714169</v>
      </c>
      <c r="T60" s="3">
        <v>0.01</v>
      </c>
      <c r="U60" s="17">
        <f t="shared" ref="U60:U71" si="49">S60*T60</f>
        <v>0.000516757152714169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0.0128167571527142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2.79166666666667</v>
      </c>
      <c r="AU60" s="1">
        <f t="shared" ref="AU60:AU71" si="57">AT60*10000*AS60*0.67*AR60*AQ60</f>
        <v>3307.51013407997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9.62054838709678</v>
      </c>
      <c r="E61" s="12">
        <f t="shared" ref="E61:E72" si="58">D60</f>
        <v>8.59146021819355</v>
      </c>
      <c r="F61" s="9" t="s">
        <v>109</v>
      </c>
      <c r="G61" s="6">
        <v>2</v>
      </c>
      <c r="H61" s="11">
        <f t="shared" si="40"/>
        <v>9.62054838709678</v>
      </c>
      <c r="I61" s="11">
        <f t="shared" si="41"/>
        <v>282.770548387097</v>
      </c>
      <c r="J61" s="11">
        <f t="shared" si="42"/>
        <v>0.0586014703297264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2.68810301564003</v>
      </c>
      <c r="P61" s="11">
        <f t="shared" si="45"/>
        <v>0.157526789114277</v>
      </c>
      <c r="Q61" s="15">
        <f t="shared" si="46"/>
        <v>0.0157526789114277</v>
      </c>
      <c r="R61" s="11">
        <f t="shared" si="47"/>
        <v>0.13797</v>
      </c>
      <c r="S61" s="16">
        <f t="shared" si="48"/>
        <v>0.114174667764207</v>
      </c>
      <c r="T61" s="3">
        <v>0.01</v>
      </c>
      <c r="U61" s="17">
        <f t="shared" si="49"/>
        <v>0.00114174667764207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0.0134417466776421</v>
      </c>
      <c r="AR61" s="24">
        <f t="shared" si="55"/>
        <v>137.97</v>
      </c>
      <c r="AS61" s="1">
        <f t="shared" si="56"/>
        <v>0.1</v>
      </c>
      <c r="AT61" s="2">
        <f>$E$5/12</f>
        <v>2.79166666666667</v>
      </c>
      <c r="AU61" s="1">
        <f t="shared" si="57"/>
        <v>3468.79579805583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11.1388275862069</v>
      </c>
      <c r="E62" s="12">
        <f t="shared" si="58"/>
        <v>9.62054838709678</v>
      </c>
      <c r="F62" s="9" t="s">
        <v>109</v>
      </c>
      <c r="G62" s="6">
        <v>3</v>
      </c>
      <c r="H62" s="11">
        <f t="shared" si="40"/>
        <v>11.1388275862069</v>
      </c>
      <c r="I62" s="11">
        <f t="shared" si="41"/>
        <v>284.288827586207</v>
      </c>
      <c r="J62" s="11">
        <f t="shared" si="42"/>
        <v>0.0704326037395969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3.91027622652575</v>
      </c>
      <c r="P62" s="11">
        <f t="shared" si="45"/>
        <v>0.275410935975254</v>
      </c>
      <c r="Q62" s="15">
        <f t="shared" si="46"/>
        <v>0.0275410935975254</v>
      </c>
      <c r="R62" s="11">
        <f t="shared" si="47"/>
        <v>0.13797</v>
      </c>
      <c r="S62" s="16">
        <f t="shared" si="48"/>
        <v>0.199616536910382</v>
      </c>
      <c r="T62" s="3">
        <v>0.01</v>
      </c>
      <c r="U62" s="17">
        <f t="shared" si="49"/>
        <v>0.00199616536910382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0.0142961653691038</v>
      </c>
      <c r="AR62" s="24">
        <f t="shared" si="55"/>
        <v>137.97</v>
      </c>
      <c r="AS62" s="1">
        <f t="shared" si="56"/>
        <v>0.1</v>
      </c>
      <c r="AT62" s="2">
        <f>$E$5/12</f>
        <v>2.79166666666667</v>
      </c>
      <c r="AU62" s="1">
        <f t="shared" si="57"/>
        <v>3689.28827108038</v>
      </c>
    </row>
    <row r="63" s="1" customFormat="1" spans="1:47">
      <c r="A63" s="6"/>
      <c r="B63" s="6"/>
      <c r="C63" s="9">
        <v>3</v>
      </c>
      <c r="D63" s="10">
        <v>15.6212903225806</v>
      </c>
      <c r="E63" s="12">
        <f t="shared" si="58"/>
        <v>11.1388275862069</v>
      </c>
      <c r="F63" s="9" t="s">
        <v>109</v>
      </c>
      <c r="G63" s="6">
        <v>4</v>
      </c>
      <c r="H63" s="11">
        <f t="shared" si="40"/>
        <v>15.6212903225806</v>
      </c>
      <c r="I63" s="11">
        <f t="shared" si="41"/>
        <v>288.771290322581</v>
      </c>
      <c r="J63" s="11">
        <f t="shared" si="42"/>
        <v>0.119856776161354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5.01456529055049</v>
      </c>
      <c r="P63" s="11">
        <f t="shared" si="45"/>
        <v>0.601029629576003</v>
      </c>
      <c r="Q63" s="15">
        <f t="shared" si="46"/>
        <v>0.0601029629576003</v>
      </c>
      <c r="R63" s="11">
        <f t="shared" si="47"/>
        <v>0.13797</v>
      </c>
      <c r="S63" s="16">
        <f t="shared" si="48"/>
        <v>0.435623417827066</v>
      </c>
      <c r="T63" s="3">
        <v>0.01</v>
      </c>
      <c r="U63" s="17">
        <f t="shared" si="49"/>
        <v>0.00435623417827066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0.0224062341782707</v>
      </c>
      <c r="AR63" s="24">
        <f t="shared" si="55"/>
        <v>137.97</v>
      </c>
      <c r="AS63" s="1">
        <f t="shared" si="56"/>
        <v>0.1</v>
      </c>
      <c r="AT63" s="2">
        <f>$E$5/12</f>
        <v>2.79166666666667</v>
      </c>
      <c r="AU63" s="1">
        <f t="shared" si="57"/>
        <v>5782.18388069445</v>
      </c>
    </row>
    <row r="64" s="1" customFormat="1" spans="1:47">
      <c r="A64" s="6"/>
      <c r="B64" s="6"/>
      <c r="C64" s="9">
        <v>4</v>
      </c>
      <c r="D64" s="10">
        <v>16.2598666666667</v>
      </c>
      <c r="E64" s="12">
        <f t="shared" si="58"/>
        <v>15.6212903225806</v>
      </c>
      <c r="F64" s="9" t="s">
        <v>109</v>
      </c>
      <c r="G64" s="6">
        <v>5</v>
      </c>
      <c r="H64" s="11">
        <f t="shared" si="40"/>
        <v>16.2598666666667</v>
      </c>
      <c r="I64" s="11">
        <f t="shared" si="41"/>
        <v>289.409866666667</v>
      </c>
      <c r="J64" s="11">
        <f t="shared" si="42"/>
        <v>0.129113969021305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4.19285887792577</v>
      </c>
      <c r="O64" s="11">
        <f t="shared" si="59"/>
        <v>1.60037678304872</v>
      </c>
      <c r="P64" s="11">
        <f t="shared" si="45"/>
        <v>0.206630998388968</v>
      </c>
      <c r="Q64" s="15">
        <f t="shared" si="46"/>
        <v>0.0206630998388968</v>
      </c>
      <c r="R64" s="11">
        <f t="shared" si="47"/>
        <v>0.13797</v>
      </c>
      <c r="S64" s="16">
        <f t="shared" si="48"/>
        <v>0.14976516517284</v>
      </c>
      <c r="T64" s="3">
        <v>0.01</v>
      </c>
      <c r="U64" s="17">
        <f t="shared" si="49"/>
        <v>0.0014976516517284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0.0195476516517284</v>
      </c>
      <c r="AR64" s="24">
        <f t="shared" si="55"/>
        <v>137.97</v>
      </c>
      <c r="AS64" s="1">
        <f t="shared" si="56"/>
        <v>0.1</v>
      </c>
      <c r="AT64" s="2">
        <f>$E$5/12</f>
        <v>2.79166666666667</v>
      </c>
      <c r="AU64" s="1">
        <f t="shared" si="57"/>
        <v>5044.4941076117</v>
      </c>
    </row>
    <row r="65" s="1" customFormat="1" spans="1:47">
      <c r="A65" s="6"/>
      <c r="B65" s="6"/>
      <c r="C65" s="9">
        <v>5</v>
      </c>
      <c r="D65" s="10">
        <v>20.3110322580645</v>
      </c>
      <c r="E65" s="12">
        <f t="shared" si="58"/>
        <v>16.2598666666667</v>
      </c>
      <c r="F65" s="9" t="s">
        <v>111</v>
      </c>
      <c r="G65" s="6">
        <v>6</v>
      </c>
      <c r="H65" s="11">
        <f t="shared" si="40"/>
        <v>20.3110322580645</v>
      </c>
      <c r="I65" s="11">
        <f t="shared" si="41"/>
        <v>293.461032258065</v>
      </c>
      <c r="J65" s="11">
        <f t="shared" si="42"/>
        <v>0.20543671474589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2.77344578465976</v>
      </c>
      <c r="P65" s="11">
        <f t="shared" si="45"/>
        <v>0.569767590526337</v>
      </c>
      <c r="Q65" s="15">
        <f t="shared" si="46"/>
        <v>0.0569767590526337</v>
      </c>
      <c r="R65" s="11">
        <f t="shared" si="47"/>
        <v>0.13797</v>
      </c>
      <c r="S65" s="16">
        <f t="shared" si="48"/>
        <v>0.412964840564135</v>
      </c>
      <c r="T65" s="3">
        <v>0.01</v>
      </c>
      <c r="U65" s="17">
        <f t="shared" si="49"/>
        <v>0.00412964840564135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0.0221796484056413</v>
      </c>
      <c r="AR65" s="24">
        <f t="shared" si="55"/>
        <v>137.97</v>
      </c>
      <c r="AS65" s="1">
        <f t="shared" si="56"/>
        <v>0.1</v>
      </c>
      <c r="AT65" s="2">
        <f>$E$5/12</f>
        <v>2.79166666666667</v>
      </c>
      <c r="AU65" s="1">
        <f t="shared" si="57"/>
        <v>5723.71084182197</v>
      </c>
    </row>
    <row r="66" s="1" customFormat="1" spans="1:47">
      <c r="A66" s="6"/>
      <c r="B66" s="6"/>
      <c r="C66" s="9">
        <v>6</v>
      </c>
      <c r="D66" s="10">
        <v>21.9716</v>
      </c>
      <c r="E66" s="12">
        <f t="shared" si="58"/>
        <v>20.3110322580645</v>
      </c>
      <c r="F66" s="9" t="s">
        <v>109</v>
      </c>
      <c r="G66" s="6">
        <v>7</v>
      </c>
      <c r="H66" s="11">
        <f t="shared" si="40"/>
        <v>21.9716</v>
      </c>
      <c r="I66" s="11">
        <f t="shared" si="41"/>
        <v>295.1216</v>
      </c>
      <c r="J66" s="11">
        <f t="shared" si="42"/>
        <v>0.247603325701108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3.58337819413342</v>
      </c>
      <c r="P66" s="11">
        <f t="shared" si="45"/>
        <v>0.887256358112265</v>
      </c>
      <c r="Q66" s="15">
        <f t="shared" si="46"/>
        <v>0.0887256358112266</v>
      </c>
      <c r="R66" s="11">
        <f t="shared" si="47"/>
        <v>0.13797</v>
      </c>
      <c r="S66" s="16">
        <f t="shared" si="48"/>
        <v>0.643079189760285</v>
      </c>
      <c r="T66" s="3">
        <v>0.01</v>
      </c>
      <c r="U66" s="17">
        <f t="shared" si="49"/>
        <v>0.00643079189760285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0.0244807918976029</v>
      </c>
      <c r="AR66" s="24">
        <f t="shared" si="55"/>
        <v>137.97</v>
      </c>
      <c r="AS66" s="1">
        <f t="shared" si="56"/>
        <v>0.1</v>
      </c>
      <c r="AT66" s="2">
        <f>$E$5/12</f>
        <v>2.79166666666667</v>
      </c>
      <c r="AU66" s="1">
        <f t="shared" si="57"/>
        <v>6317.54712419415</v>
      </c>
    </row>
    <row r="67" s="1" customFormat="1" spans="1:47">
      <c r="A67" s="6"/>
      <c r="B67" s="6"/>
      <c r="C67" s="9">
        <v>7</v>
      </c>
      <c r="D67" s="10">
        <v>21.1792258064516</v>
      </c>
      <c r="E67" s="12">
        <f t="shared" si="58"/>
        <v>21.9716</v>
      </c>
      <c r="F67" s="9" t="s">
        <v>109</v>
      </c>
      <c r="G67" s="6">
        <v>8</v>
      </c>
      <c r="H67" s="11">
        <f t="shared" si="40"/>
        <v>21.1792258064516</v>
      </c>
      <c r="I67" s="11">
        <f t="shared" si="41"/>
        <v>294.329225806452</v>
      </c>
      <c r="J67" s="11">
        <f t="shared" si="42"/>
        <v>0.226559540314345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4.07582183602115</v>
      </c>
      <c r="P67" s="11">
        <f t="shared" si="45"/>
        <v>0.923416321572124</v>
      </c>
      <c r="Q67" s="15">
        <f t="shared" si="46"/>
        <v>0.0923416321572124</v>
      </c>
      <c r="R67" s="11">
        <f t="shared" si="47"/>
        <v>0.13797</v>
      </c>
      <c r="S67" s="16">
        <f t="shared" si="48"/>
        <v>0.669287759347774</v>
      </c>
      <c r="T67" s="3">
        <v>0.01</v>
      </c>
      <c r="U67" s="17">
        <f t="shared" si="49"/>
        <v>0.00669287759347774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0.0247428775934777</v>
      </c>
      <c r="AR67" s="24">
        <f t="shared" si="55"/>
        <v>137.97</v>
      </c>
      <c r="AS67" s="1">
        <f t="shared" si="56"/>
        <v>0.1</v>
      </c>
      <c r="AT67" s="2">
        <f>$E$5/12</f>
        <v>2.79166666666667</v>
      </c>
      <c r="AU67" s="1">
        <f t="shared" si="57"/>
        <v>6385.18132251553</v>
      </c>
    </row>
    <row r="68" s="1" customFormat="1" spans="1:47">
      <c r="A68" s="6"/>
      <c r="B68" s="6"/>
      <c r="C68" s="9">
        <v>8</v>
      </c>
      <c r="D68" s="10">
        <v>20.9573225806452</v>
      </c>
      <c r="E68" s="12">
        <f t="shared" si="58"/>
        <v>21.1792258064516</v>
      </c>
      <c r="F68" s="9" t="s">
        <v>109</v>
      </c>
      <c r="G68" s="6">
        <v>9</v>
      </c>
      <c r="H68" s="11">
        <f t="shared" si="40"/>
        <v>20.9573225806452</v>
      </c>
      <c r="I68" s="11">
        <f t="shared" si="41"/>
        <v>294.107322580645</v>
      </c>
      <c r="J68" s="11">
        <f t="shared" si="42"/>
        <v>0.22097466035645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4.53210551444903</v>
      </c>
      <c r="P68" s="11">
        <f t="shared" si="45"/>
        <v>1.00148047675497</v>
      </c>
      <c r="Q68" s="15">
        <f t="shared" si="46"/>
        <v>0.100148047675497</v>
      </c>
      <c r="R68" s="11">
        <f t="shared" si="47"/>
        <v>0.13797</v>
      </c>
      <c r="S68" s="16">
        <f t="shared" si="48"/>
        <v>0.725868287856034</v>
      </c>
      <c r="T68" s="3">
        <v>0.01</v>
      </c>
      <c r="U68" s="17">
        <f t="shared" si="49"/>
        <v>0.00725868287856034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0.0253086828785603</v>
      </c>
      <c r="AR68" s="24">
        <f t="shared" si="55"/>
        <v>137.97</v>
      </c>
      <c r="AS68" s="1">
        <f t="shared" si="56"/>
        <v>0.1</v>
      </c>
      <c r="AT68" s="2">
        <f>$E$5/12</f>
        <v>2.79166666666667</v>
      </c>
      <c r="AU68" s="1">
        <f t="shared" si="57"/>
        <v>6531.19381943878</v>
      </c>
    </row>
    <row r="69" s="1" customFormat="1" spans="1:47">
      <c r="A69" s="6"/>
      <c r="B69" s="6"/>
      <c r="C69" s="9">
        <v>9</v>
      </c>
      <c r="D69" s="10">
        <v>20.0409333333333</v>
      </c>
      <c r="E69" s="12">
        <f t="shared" si="58"/>
        <v>20.9573225806452</v>
      </c>
      <c r="F69" s="9" t="s">
        <v>109</v>
      </c>
      <c r="G69" s="6">
        <v>10</v>
      </c>
      <c r="H69" s="11">
        <f t="shared" si="40"/>
        <v>20.0409333333333</v>
      </c>
      <c r="I69" s="11">
        <f t="shared" si="41"/>
        <v>293.190933333333</v>
      </c>
      <c r="J69" s="11">
        <f t="shared" si="42"/>
        <v>0.19925234705378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4.91032503769406</v>
      </c>
      <c r="P69" s="11">
        <f t="shared" si="45"/>
        <v>0.978393788557481</v>
      </c>
      <c r="Q69" s="15">
        <f t="shared" si="46"/>
        <v>0.0978393788557481</v>
      </c>
      <c r="R69" s="11">
        <f t="shared" si="47"/>
        <v>0.13797</v>
      </c>
      <c r="S69" s="16">
        <f t="shared" si="48"/>
        <v>0.709135166019773</v>
      </c>
      <c r="T69" s="3">
        <v>0.01</v>
      </c>
      <c r="U69" s="17">
        <f t="shared" si="49"/>
        <v>0.00709135166019773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0.0251413516601977</v>
      </c>
      <c r="AR69" s="24">
        <f t="shared" si="55"/>
        <v>137.97</v>
      </c>
      <c r="AS69" s="1">
        <f t="shared" si="56"/>
        <v>0.1</v>
      </c>
      <c r="AT69" s="2">
        <f>$E$5/12</f>
        <v>2.79166666666667</v>
      </c>
      <c r="AU69" s="1">
        <f t="shared" si="57"/>
        <v>6488.01209305606</v>
      </c>
    </row>
    <row r="70" s="1" customFormat="1" spans="1:47">
      <c r="A70" s="6"/>
      <c r="B70" s="6"/>
      <c r="C70" s="9">
        <v>10</v>
      </c>
      <c r="D70" s="10">
        <v>17.2166129032258</v>
      </c>
      <c r="E70" s="12">
        <f t="shared" si="58"/>
        <v>20.0409333333333</v>
      </c>
      <c r="F70" s="9" t="s">
        <v>109</v>
      </c>
      <c r="G70" s="6">
        <v>11</v>
      </c>
      <c r="H70" s="11">
        <f t="shared" si="40"/>
        <v>17.2166129032258</v>
      </c>
      <c r="I70" s="11">
        <f t="shared" si="41"/>
        <v>290.366612903226</v>
      </c>
      <c r="J70" s="11">
        <f t="shared" si="42"/>
        <v>0.144250271540515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3.73533468667975</v>
      </c>
      <c r="O70" s="11">
        <f t="shared" si="59"/>
        <v>1.57629656245683</v>
      </c>
      <c r="P70" s="11">
        <f t="shared" si="45"/>
        <v>0.227381207162778</v>
      </c>
      <c r="Q70" s="15">
        <f t="shared" si="46"/>
        <v>0.0227381207162778</v>
      </c>
      <c r="R70" s="11">
        <f t="shared" si="47"/>
        <v>0.13797</v>
      </c>
      <c r="S70" s="16">
        <f t="shared" si="48"/>
        <v>0.164804817831976</v>
      </c>
      <c r="T70" s="3">
        <v>0.01</v>
      </c>
      <c r="U70" s="17">
        <f t="shared" si="49"/>
        <v>0.00164804817831976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0.0139480481783198</v>
      </c>
      <c r="AR70" s="24">
        <f t="shared" si="55"/>
        <v>137.97</v>
      </c>
      <c r="AS70" s="1">
        <f t="shared" si="56"/>
        <v>0.1</v>
      </c>
      <c r="AT70" s="2">
        <f>$E$5/12</f>
        <v>2.79166666666667</v>
      </c>
      <c r="AU70" s="1">
        <f t="shared" si="57"/>
        <v>3599.45266581405</v>
      </c>
    </row>
    <row r="71" s="1" customFormat="1" spans="1:48">
      <c r="A71" s="6"/>
      <c r="B71" s="6"/>
      <c r="C71" s="9">
        <v>11</v>
      </c>
      <c r="D71" s="10">
        <v>13.6020666666667</v>
      </c>
      <c r="E71" s="12">
        <f t="shared" si="58"/>
        <v>17.2166129032258</v>
      </c>
      <c r="F71" s="9" t="s">
        <v>111</v>
      </c>
      <c r="G71" s="6">
        <v>12</v>
      </c>
      <c r="H71" s="11">
        <f t="shared" si="40"/>
        <v>13.6020666666667</v>
      </c>
      <c r="I71" s="11">
        <f t="shared" si="41"/>
        <v>286.752066666667</v>
      </c>
      <c r="J71" s="11">
        <f t="shared" si="42"/>
        <v>0.0945250894523381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2.72861535529405</v>
      </c>
      <c r="P71" s="11">
        <f t="shared" si="45"/>
        <v>0.257922610540194</v>
      </c>
      <c r="Q71" s="15">
        <f t="shared" si="46"/>
        <v>0.0257922610540194</v>
      </c>
      <c r="R71" s="11">
        <f t="shared" si="47"/>
        <v>0.13797</v>
      </c>
      <c r="S71" s="16">
        <f t="shared" si="48"/>
        <v>0.186941081786036</v>
      </c>
      <c r="T71" s="3">
        <v>0.01</v>
      </c>
      <c r="U71" s="17">
        <f t="shared" si="49"/>
        <v>0.00186941081786036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0.0141694108178604</v>
      </c>
      <c r="AR71" s="24">
        <f t="shared" si="55"/>
        <v>137.97</v>
      </c>
      <c r="AS71" s="1">
        <f t="shared" si="56"/>
        <v>0.1</v>
      </c>
      <c r="AT71" s="2">
        <f>$E$5/12</f>
        <v>2.79166666666667</v>
      </c>
      <c r="AU71" s="1">
        <f t="shared" si="57"/>
        <v>3656.57781571455</v>
      </c>
      <c r="AV71" s="1">
        <f>SUM(AU60:AU71)</f>
        <v>59993.9478740774</v>
      </c>
    </row>
    <row r="72" s="1" customFormat="1" spans="1:46">
      <c r="A72" s="6"/>
      <c r="B72" s="6"/>
      <c r="C72" s="9">
        <v>12</v>
      </c>
      <c r="D72" s="10">
        <v>9.78832258064516</v>
      </c>
      <c r="E72" s="12">
        <f t="shared" si="58"/>
        <v>13.6020666666667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8.59146021819355</v>
      </c>
      <c r="E76" s="9"/>
      <c r="F76" s="9"/>
      <c r="G76" s="6">
        <v>1</v>
      </c>
      <c r="H76" s="11">
        <f t="shared" ref="H76:H87" si="60">E77</f>
        <v>8.59146021819355</v>
      </c>
      <c r="I76" s="11">
        <f t="shared" ref="I76:I87" si="61">H76+273.15</f>
        <v>281.741460218194</v>
      </c>
      <c r="J76" s="11">
        <f t="shared" ref="J76:J87" si="62">EXP(($C$18*(I76-$C$16))/($C$19*I76*$C$16))</f>
        <v>0.0516757152714169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0.00404424913488123</v>
      </c>
      <c r="Q76" s="15">
        <f t="shared" ref="Q76:Q87" si="66">P76*$B$78</f>
        <v>0.00052575238753456</v>
      </c>
      <c r="R76" s="11">
        <f t="shared" ref="R76:R87" si="67">L76*$B$78</f>
        <v>0.0101740708333333</v>
      </c>
      <c r="S76" s="16">
        <f t="shared" ref="S76:S87" si="68">Q76/R76</f>
        <v>0.051675715271417</v>
      </c>
      <c r="T76" s="3">
        <v>0.01</v>
      </c>
      <c r="U76" s="17">
        <f t="shared" ref="U76:U87" si="69">S76*T76</f>
        <v>0.00051675715271417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0.0121167571527142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73.3</v>
      </c>
      <c r="AU76" s="1">
        <f t="shared" ref="AU76:AU87" si="77">AT76*10000*AS76*0.67*AR76*AQ76</f>
        <v>6054.24425031376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9.62054838709678</v>
      </c>
      <c r="E77" s="12">
        <f t="shared" ref="E77:E88" si="78">D76</f>
        <v>8.59146021819355</v>
      </c>
      <c r="F77" s="9" t="s">
        <v>109</v>
      </c>
      <c r="G77" s="6">
        <v>2</v>
      </c>
      <c r="H77" s="11">
        <f t="shared" si="60"/>
        <v>9.62054838709678</v>
      </c>
      <c r="I77" s="11">
        <f t="shared" si="61"/>
        <v>282.770548387097</v>
      </c>
      <c r="J77" s="11">
        <f t="shared" si="62"/>
        <v>0.0586014703297264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0.152479917531785</v>
      </c>
      <c r="P77" s="11">
        <f t="shared" si="65"/>
        <v>0.00893554736311805</v>
      </c>
      <c r="Q77" s="15">
        <f t="shared" si="66"/>
        <v>0.00116162115720535</v>
      </c>
      <c r="R77" s="11">
        <f t="shared" si="67"/>
        <v>0.0101740708333333</v>
      </c>
      <c r="S77" s="16">
        <f t="shared" si="68"/>
        <v>0.114174667764208</v>
      </c>
      <c r="T77" s="3">
        <v>0.01</v>
      </c>
      <c r="U77" s="17">
        <f t="shared" si="69"/>
        <v>0.00114174667764208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0.0127417466776421</v>
      </c>
      <c r="AR77" s="24">
        <f t="shared" si="74"/>
        <v>7.82620833333333</v>
      </c>
      <c r="AS77" s="1">
        <f t="shared" si="75"/>
        <v>0.13</v>
      </c>
      <c r="AT77" s="2">
        <f t="shared" si="76"/>
        <v>73.3</v>
      </c>
      <c r="AU77" s="1">
        <f t="shared" si="77"/>
        <v>6366.52576178678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11.1388275862069</v>
      </c>
      <c r="E78" s="12">
        <f t="shared" si="78"/>
        <v>9.62054838709678</v>
      </c>
      <c r="F78" s="9" t="s">
        <v>109</v>
      </c>
      <c r="G78" s="6">
        <v>3</v>
      </c>
      <c r="H78" s="11">
        <f t="shared" si="60"/>
        <v>11.1388275862069</v>
      </c>
      <c r="I78" s="11">
        <f t="shared" si="61"/>
        <v>284.288827586207</v>
      </c>
      <c r="J78" s="11">
        <f t="shared" si="62"/>
        <v>0.0704326037395969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0.221806453502001</v>
      </c>
      <c r="P78" s="11">
        <f t="shared" si="65"/>
        <v>0.0156224060463917</v>
      </c>
      <c r="Q78" s="15">
        <f t="shared" si="66"/>
        <v>0.00203091278603093</v>
      </c>
      <c r="R78" s="11">
        <f t="shared" si="67"/>
        <v>0.0101740708333333</v>
      </c>
      <c r="S78" s="16">
        <f t="shared" si="68"/>
        <v>0.199616536910383</v>
      </c>
      <c r="T78" s="3">
        <v>0.01</v>
      </c>
      <c r="U78" s="17">
        <f t="shared" si="69"/>
        <v>0.00199616536910383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0.0135961653691038</v>
      </c>
      <c r="AR78" s="24">
        <f t="shared" si="74"/>
        <v>7.82620833333333</v>
      </c>
      <c r="AS78" s="1">
        <f t="shared" si="75"/>
        <v>0.13</v>
      </c>
      <c r="AT78" s="2">
        <f t="shared" si="76"/>
        <v>73.3</v>
      </c>
      <c r="AU78" s="1">
        <f t="shared" si="77"/>
        <v>6793.44357361932</v>
      </c>
    </row>
    <row r="79" s="1" customFormat="1" spans="1:47">
      <c r="A79" s="6"/>
      <c r="B79" s="6"/>
      <c r="C79" s="9">
        <v>3</v>
      </c>
      <c r="D79" s="10">
        <v>15.6212903225806</v>
      </c>
      <c r="E79" s="12">
        <f t="shared" si="78"/>
        <v>11.1388275862069</v>
      </c>
      <c r="F79" s="9" t="s">
        <v>109</v>
      </c>
      <c r="G79" s="6">
        <v>4</v>
      </c>
      <c r="H79" s="11">
        <f t="shared" si="60"/>
        <v>15.6212903225806</v>
      </c>
      <c r="I79" s="11">
        <f t="shared" si="61"/>
        <v>288.771290322581</v>
      </c>
      <c r="J79" s="11">
        <f t="shared" si="62"/>
        <v>0.119856776161354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0.284446130788942</v>
      </c>
      <c r="P79" s="11">
        <f t="shared" si="65"/>
        <v>0.0340927962279333</v>
      </c>
      <c r="Q79" s="15">
        <f t="shared" si="66"/>
        <v>0.00443206350963133</v>
      </c>
      <c r="R79" s="11">
        <f t="shared" si="67"/>
        <v>0.0101740708333333</v>
      </c>
      <c r="S79" s="16">
        <f t="shared" si="68"/>
        <v>0.435623417827067</v>
      </c>
      <c r="T79" s="3">
        <v>0.01</v>
      </c>
      <c r="U79" s="17">
        <f t="shared" si="69"/>
        <v>0.00435623417827067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0.0234562341782707</v>
      </c>
      <c r="AR79" s="24">
        <f t="shared" si="74"/>
        <v>7.82620833333333</v>
      </c>
      <c r="AS79" s="1">
        <f t="shared" si="75"/>
        <v>0.13</v>
      </c>
      <c r="AT79" s="2">
        <f t="shared" si="76"/>
        <v>73.3</v>
      </c>
      <c r="AU79" s="1">
        <f t="shared" si="77"/>
        <v>11720.1136507055</v>
      </c>
    </row>
    <row r="80" s="1" customFormat="1" spans="1:47">
      <c r="A80" s="6"/>
      <c r="B80" s="6"/>
      <c r="C80" s="9">
        <v>4</v>
      </c>
      <c r="D80" s="10">
        <v>16.2598666666667</v>
      </c>
      <c r="E80" s="12">
        <f t="shared" si="78"/>
        <v>15.6212903225806</v>
      </c>
      <c r="F80" s="9" t="s">
        <v>109</v>
      </c>
      <c r="G80" s="6">
        <v>5</v>
      </c>
      <c r="H80" s="11">
        <f t="shared" si="60"/>
        <v>16.2598666666667</v>
      </c>
      <c r="I80" s="11">
        <f t="shared" si="61"/>
        <v>289.409866666667</v>
      </c>
      <c r="J80" s="11">
        <f t="shared" si="62"/>
        <v>0.129113969021305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0.237835667832958</v>
      </c>
      <c r="O80" s="11">
        <f t="shared" si="79"/>
        <v>0.0907797500613837</v>
      </c>
      <c r="P80" s="11">
        <f t="shared" si="65"/>
        <v>0.0117209338371873</v>
      </c>
      <c r="Q80" s="15">
        <f t="shared" si="66"/>
        <v>0.00152372139883434</v>
      </c>
      <c r="R80" s="11">
        <f t="shared" si="67"/>
        <v>0.0101740708333333</v>
      </c>
      <c r="S80" s="16">
        <f t="shared" si="68"/>
        <v>0.149765165172841</v>
      </c>
      <c r="T80" s="3">
        <v>0.01</v>
      </c>
      <c r="U80" s="17">
        <f t="shared" si="69"/>
        <v>0.00149765165172841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0.0205976516517284</v>
      </c>
      <c r="AR80" s="24">
        <f t="shared" si="74"/>
        <v>7.82620833333333</v>
      </c>
      <c r="AS80" s="1">
        <f t="shared" si="75"/>
        <v>0.13</v>
      </c>
      <c r="AT80" s="2">
        <f t="shared" si="76"/>
        <v>73.3</v>
      </c>
      <c r="AU80" s="1">
        <f t="shared" si="77"/>
        <v>10291.7977566719</v>
      </c>
    </row>
    <row r="81" s="1" customFormat="1" spans="1:47">
      <c r="A81" s="6"/>
      <c r="B81" s="6"/>
      <c r="C81" s="9">
        <v>5</v>
      </c>
      <c r="D81" s="10">
        <v>20.3110322580645</v>
      </c>
      <c r="E81" s="12">
        <f t="shared" si="78"/>
        <v>16.2598666666667</v>
      </c>
      <c r="F81" s="9" t="s">
        <v>111</v>
      </c>
      <c r="G81" s="6">
        <v>6</v>
      </c>
      <c r="H81" s="11">
        <f t="shared" si="60"/>
        <v>20.3110322580645</v>
      </c>
      <c r="I81" s="11">
        <f t="shared" si="61"/>
        <v>293.461032258065</v>
      </c>
      <c r="J81" s="11">
        <f t="shared" si="62"/>
        <v>0.20543671474589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0.15732089955753</v>
      </c>
      <c r="P81" s="11">
        <f t="shared" si="65"/>
        <v>0.032319488765967</v>
      </c>
      <c r="Q81" s="15">
        <f t="shared" si="66"/>
        <v>0.00420153353957571</v>
      </c>
      <c r="R81" s="11">
        <f t="shared" si="67"/>
        <v>0.0101740708333333</v>
      </c>
      <c r="S81" s="16">
        <f t="shared" si="68"/>
        <v>0.412964840564136</v>
      </c>
      <c r="T81" s="3">
        <v>0.01</v>
      </c>
      <c r="U81" s="17">
        <f t="shared" si="69"/>
        <v>0.00412964840564136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0.0232296484056414</v>
      </c>
      <c r="AR81" s="24">
        <f t="shared" si="74"/>
        <v>7.82620833333333</v>
      </c>
      <c r="AS81" s="1">
        <f t="shared" si="75"/>
        <v>0.13</v>
      </c>
      <c r="AT81" s="2">
        <f t="shared" si="76"/>
        <v>73.3</v>
      </c>
      <c r="AU81" s="1">
        <f t="shared" si="77"/>
        <v>11606.8980771114</v>
      </c>
    </row>
    <row r="82" s="1" customFormat="1" spans="1:47">
      <c r="A82" s="6"/>
      <c r="B82" s="6"/>
      <c r="C82" s="9">
        <v>6</v>
      </c>
      <c r="D82" s="10">
        <v>21.9716</v>
      </c>
      <c r="E82" s="12">
        <f t="shared" si="78"/>
        <v>20.3110322580645</v>
      </c>
      <c r="F82" s="9" t="s">
        <v>109</v>
      </c>
      <c r="G82" s="6">
        <v>7</v>
      </c>
      <c r="H82" s="11">
        <f t="shared" si="60"/>
        <v>21.9716</v>
      </c>
      <c r="I82" s="11">
        <f t="shared" si="61"/>
        <v>295.1216</v>
      </c>
      <c r="J82" s="11">
        <f t="shared" si="62"/>
        <v>0.247603325701108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0.203263494124896</v>
      </c>
      <c r="P82" s="11">
        <f t="shared" si="65"/>
        <v>0.0503287171389519</v>
      </c>
      <c r="Q82" s="15">
        <f t="shared" si="66"/>
        <v>0.00654273322806375</v>
      </c>
      <c r="R82" s="11">
        <f t="shared" si="67"/>
        <v>0.0101740708333333</v>
      </c>
      <c r="S82" s="16">
        <f t="shared" si="68"/>
        <v>0.643079189760287</v>
      </c>
      <c r="T82" s="3">
        <v>0.01</v>
      </c>
      <c r="U82" s="17">
        <f t="shared" si="69"/>
        <v>0.00643079189760287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0.0255307918976029</v>
      </c>
      <c r="AR82" s="24">
        <f t="shared" si="74"/>
        <v>7.82620833333333</v>
      </c>
      <c r="AS82" s="1">
        <f t="shared" si="75"/>
        <v>0.13</v>
      </c>
      <c r="AT82" s="2">
        <f t="shared" si="76"/>
        <v>73.3</v>
      </c>
      <c r="AU82" s="1">
        <f t="shared" si="77"/>
        <v>12756.6846561248</v>
      </c>
    </row>
    <row r="83" s="1" customFormat="1" spans="1:47">
      <c r="A83" s="6"/>
      <c r="B83" s="6"/>
      <c r="C83" s="9">
        <v>7</v>
      </c>
      <c r="D83" s="10">
        <v>21.1792258064516</v>
      </c>
      <c r="E83" s="12">
        <f t="shared" si="78"/>
        <v>21.9716</v>
      </c>
      <c r="F83" s="9" t="s">
        <v>109</v>
      </c>
      <c r="G83" s="6">
        <v>8</v>
      </c>
      <c r="H83" s="11">
        <f t="shared" si="60"/>
        <v>21.1792258064516</v>
      </c>
      <c r="I83" s="11">
        <f t="shared" si="61"/>
        <v>294.329225806452</v>
      </c>
      <c r="J83" s="11">
        <f t="shared" si="62"/>
        <v>0.226559540314345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0.231196860319277</v>
      </c>
      <c r="P83" s="11">
        <f t="shared" si="65"/>
        <v>0.0523798543960554</v>
      </c>
      <c r="Q83" s="15">
        <f t="shared" si="66"/>
        <v>0.0068093810714872</v>
      </c>
      <c r="R83" s="11">
        <f t="shared" si="67"/>
        <v>0.0101740708333333</v>
      </c>
      <c r="S83" s="16">
        <f t="shared" si="68"/>
        <v>0.669287759347776</v>
      </c>
      <c r="T83" s="3">
        <v>0.01</v>
      </c>
      <c r="U83" s="17">
        <f t="shared" si="69"/>
        <v>0.00669287759347776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0.0257928775934778</v>
      </c>
      <c r="AR83" s="24">
        <f t="shared" si="74"/>
        <v>7.82620833333333</v>
      </c>
      <c r="AS83" s="1">
        <f t="shared" si="75"/>
        <v>0.13</v>
      </c>
      <c r="AT83" s="2">
        <f t="shared" si="76"/>
        <v>73.3</v>
      </c>
      <c r="AU83" s="1">
        <f t="shared" si="77"/>
        <v>12887.6380785085</v>
      </c>
    </row>
    <row r="84" s="1" customFormat="1" spans="1:47">
      <c r="A84" s="6"/>
      <c r="B84" s="6"/>
      <c r="C84" s="9">
        <v>8</v>
      </c>
      <c r="D84" s="10">
        <v>20.9573225806452</v>
      </c>
      <c r="E84" s="12">
        <f t="shared" si="78"/>
        <v>21.1792258064516</v>
      </c>
      <c r="F84" s="9" t="s">
        <v>109</v>
      </c>
      <c r="G84" s="6">
        <v>9</v>
      </c>
      <c r="H84" s="11">
        <f t="shared" si="60"/>
        <v>20.9573225806452</v>
      </c>
      <c r="I84" s="11">
        <f t="shared" si="61"/>
        <v>294.107322580645</v>
      </c>
      <c r="J84" s="11">
        <f t="shared" si="62"/>
        <v>0.22097466035645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0.257079089256555</v>
      </c>
      <c r="P84" s="11">
        <f t="shared" si="65"/>
        <v>0.0568079644332129</v>
      </c>
      <c r="Q84" s="15">
        <f t="shared" si="66"/>
        <v>0.00738503537631768</v>
      </c>
      <c r="R84" s="11">
        <f t="shared" si="67"/>
        <v>0.0101740708333333</v>
      </c>
      <c r="S84" s="16">
        <f t="shared" si="68"/>
        <v>0.725868287856037</v>
      </c>
      <c r="T84" s="3">
        <v>0.01</v>
      </c>
      <c r="U84" s="17">
        <f t="shared" si="69"/>
        <v>0.00725868287856037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0.0263586828785604</v>
      </c>
      <c r="AR84" s="24">
        <f t="shared" si="74"/>
        <v>7.82620833333333</v>
      </c>
      <c r="AS84" s="1">
        <f t="shared" si="75"/>
        <v>0.13</v>
      </c>
      <c r="AT84" s="2">
        <f t="shared" si="76"/>
        <v>73.3</v>
      </c>
      <c r="AU84" s="1">
        <f t="shared" si="77"/>
        <v>13170.3476641538</v>
      </c>
    </row>
    <row r="85" s="1" customFormat="1" spans="1:47">
      <c r="A85" s="6"/>
      <c r="B85" s="6"/>
      <c r="C85" s="9">
        <v>9</v>
      </c>
      <c r="D85" s="10">
        <v>20.0409333333333</v>
      </c>
      <c r="E85" s="12">
        <f t="shared" si="78"/>
        <v>20.9573225806452</v>
      </c>
      <c r="F85" s="9" t="s">
        <v>109</v>
      </c>
      <c r="G85" s="6">
        <v>10</v>
      </c>
      <c r="H85" s="11">
        <f t="shared" si="60"/>
        <v>20.0409333333333</v>
      </c>
      <c r="I85" s="11">
        <f t="shared" si="61"/>
        <v>293.190933333333</v>
      </c>
      <c r="J85" s="11">
        <f t="shared" si="62"/>
        <v>0.19925234705378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0.278533208156676</v>
      </c>
      <c r="P85" s="11">
        <f t="shared" si="65"/>
        <v>0.0554983954576366</v>
      </c>
      <c r="Q85" s="15">
        <f t="shared" si="66"/>
        <v>0.00721479140949276</v>
      </c>
      <c r="R85" s="11">
        <f t="shared" si="67"/>
        <v>0.0101740708333333</v>
      </c>
      <c r="S85" s="16">
        <f t="shared" si="68"/>
        <v>0.709135166019775</v>
      </c>
      <c r="T85" s="3">
        <v>0.01</v>
      </c>
      <c r="U85" s="17">
        <f t="shared" si="69"/>
        <v>0.00709135166019775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0.0261913516601977</v>
      </c>
      <c r="AR85" s="24">
        <f t="shared" si="74"/>
        <v>7.82620833333333</v>
      </c>
      <c r="AS85" s="1">
        <f t="shared" si="75"/>
        <v>0.13</v>
      </c>
      <c r="AT85" s="2">
        <f t="shared" si="76"/>
        <v>73.3</v>
      </c>
      <c r="AU85" s="1">
        <f t="shared" si="77"/>
        <v>13086.7391496064</v>
      </c>
    </row>
    <row r="86" s="1" customFormat="1" spans="1:47">
      <c r="A86" s="6"/>
      <c r="B86" s="6"/>
      <c r="C86" s="9">
        <v>10</v>
      </c>
      <c r="D86" s="10">
        <v>17.2166129032258</v>
      </c>
      <c r="E86" s="12">
        <f t="shared" si="78"/>
        <v>20.0409333333333</v>
      </c>
      <c r="F86" s="9" t="s">
        <v>109</v>
      </c>
      <c r="G86" s="6">
        <v>11</v>
      </c>
      <c r="H86" s="11">
        <f t="shared" si="60"/>
        <v>17.2166129032258</v>
      </c>
      <c r="I86" s="11">
        <f t="shared" si="61"/>
        <v>290.366612903226</v>
      </c>
      <c r="J86" s="11">
        <f t="shared" si="62"/>
        <v>0.144250271540515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0.211883072064087</v>
      </c>
      <c r="O86" s="11">
        <f t="shared" si="79"/>
        <v>0.0894138239682852</v>
      </c>
      <c r="P86" s="11">
        <f t="shared" si="65"/>
        <v>0.012897968386901</v>
      </c>
      <c r="Q86" s="15">
        <f t="shared" si="66"/>
        <v>0.00167673589029712</v>
      </c>
      <c r="R86" s="11">
        <f t="shared" si="67"/>
        <v>0.0101740708333333</v>
      </c>
      <c r="S86" s="16">
        <f t="shared" si="68"/>
        <v>0.164804817831977</v>
      </c>
      <c r="T86" s="3">
        <v>0.01</v>
      </c>
      <c r="U86" s="17">
        <f t="shared" si="69"/>
        <v>0.00164804817831977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0.0132480481783198</v>
      </c>
      <c r="AR86" s="24">
        <f t="shared" si="74"/>
        <v>7.82620833333333</v>
      </c>
      <c r="AS86" s="1">
        <f t="shared" si="75"/>
        <v>0.13</v>
      </c>
      <c r="AT86" s="2">
        <f t="shared" si="76"/>
        <v>73.3</v>
      </c>
      <c r="AU86" s="1">
        <f t="shared" si="77"/>
        <v>6619.50375835549</v>
      </c>
    </row>
    <row r="87" s="1" customFormat="1" spans="1:48">
      <c r="A87" s="6"/>
      <c r="B87" s="6"/>
      <c r="C87" s="9">
        <v>11</v>
      </c>
      <c r="D87" s="10">
        <v>13.6020666666667</v>
      </c>
      <c r="E87" s="12">
        <f t="shared" si="78"/>
        <v>17.2166129032258</v>
      </c>
      <c r="F87" s="9" t="s">
        <v>111</v>
      </c>
      <c r="G87" s="6">
        <v>12</v>
      </c>
      <c r="H87" s="11">
        <f t="shared" si="60"/>
        <v>13.6020666666667</v>
      </c>
      <c r="I87" s="11">
        <f t="shared" si="61"/>
        <v>286.752066666667</v>
      </c>
      <c r="J87" s="11">
        <f t="shared" si="62"/>
        <v>0.0945250894523381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0.154777938914718</v>
      </c>
      <c r="P87" s="11">
        <f t="shared" si="65"/>
        <v>0.0146303985211622</v>
      </c>
      <c r="Q87" s="15">
        <f t="shared" si="66"/>
        <v>0.00190195180775109</v>
      </c>
      <c r="R87" s="11">
        <f t="shared" si="67"/>
        <v>0.0101740708333333</v>
      </c>
      <c r="S87" s="16">
        <f t="shared" si="68"/>
        <v>0.186941081786036</v>
      </c>
      <c r="T87" s="3">
        <v>0.01</v>
      </c>
      <c r="U87" s="17">
        <f t="shared" si="69"/>
        <v>0.00186941081786036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0.0134694108178604</v>
      </c>
      <c r="AR87" s="24">
        <f t="shared" si="74"/>
        <v>7.82620833333333</v>
      </c>
      <c r="AS87" s="1">
        <f t="shared" si="75"/>
        <v>0.13</v>
      </c>
      <c r="AT87" s="2">
        <f t="shared" si="76"/>
        <v>73.3</v>
      </c>
      <c r="AU87" s="1">
        <f t="shared" si="77"/>
        <v>6730.1095475763</v>
      </c>
      <c r="AV87" s="1">
        <f>SUM(AU76:AU87)</f>
        <v>118084.045924534</v>
      </c>
    </row>
    <row r="88" s="1" customFormat="1" spans="1:46">
      <c r="A88" s="6"/>
      <c r="B88" s="6"/>
      <c r="C88" s="9">
        <v>12</v>
      </c>
      <c r="D88" s="10">
        <v>9.78832258064516</v>
      </c>
      <c r="E88" s="12">
        <f t="shared" si="78"/>
        <v>13.6020666666667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8.59146021819355</v>
      </c>
      <c r="E91" s="9"/>
      <c r="F91" s="9"/>
      <c r="G91" s="6">
        <v>1</v>
      </c>
      <c r="H91" s="11">
        <f t="shared" ref="H91:H102" si="80">E92</f>
        <v>8.59146021819355</v>
      </c>
      <c r="I91" s="11">
        <f t="shared" ref="I91:I102" si="81">H91+273.15</f>
        <v>281.741460218194</v>
      </c>
      <c r="J91" s="11">
        <f t="shared" ref="J91:J102" si="82">EXP(($C$18*(I91-$C$16))/($C$19*I91*$C$16))</f>
        <v>0.0516757152714169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0.00392322030340597</v>
      </c>
      <c r="Q91" s="15">
        <f t="shared" ref="Q91:Q102" si="86">P91*$B$93</f>
        <v>0.000706179654613074</v>
      </c>
      <c r="R91" s="11">
        <f t="shared" ref="R91:R102" si="87">L91*$B$93</f>
        <v>0.0136656</v>
      </c>
      <c r="S91" s="16">
        <f t="shared" ref="S91:S102" si="88">Q91/R91</f>
        <v>0.0516757152714169</v>
      </c>
      <c r="T91" s="3">
        <v>0.01</v>
      </c>
      <c r="U91" s="17">
        <f t="shared" ref="U91:U102" si="89">S91*T91</f>
        <v>0.000516757152714169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0.0153167571527142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155.191666666667</v>
      </c>
      <c r="AU91" s="1">
        <f t="shared" ref="AU91:AU102" si="96">AT91*10000*AS91*0.67*AR91*AQ91</f>
        <v>21764.0006955288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9.62054838709678</v>
      </c>
      <c r="E92" s="12">
        <f t="shared" ref="E92:E103" si="97">D91</f>
        <v>8.59146021819355</v>
      </c>
      <c r="F92" s="9" t="s">
        <v>109</v>
      </c>
      <c r="G92" s="6">
        <v>2</v>
      </c>
      <c r="H92" s="11">
        <f t="shared" si="80"/>
        <v>9.62054838709678</v>
      </c>
      <c r="I92" s="11">
        <f t="shared" si="81"/>
        <v>282.770548387097</v>
      </c>
      <c r="J92" s="11">
        <f t="shared" si="82"/>
        <v>0.0586014703297264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0.147916779696594</v>
      </c>
      <c r="P92" s="11">
        <f t="shared" si="85"/>
        <v>0.00866814077665863</v>
      </c>
      <c r="Q92" s="15">
        <f t="shared" si="86"/>
        <v>0.00156026533979855</v>
      </c>
      <c r="R92" s="11">
        <f t="shared" si="87"/>
        <v>0.0136656</v>
      </c>
      <c r="S92" s="16">
        <f t="shared" si="88"/>
        <v>0.114174667764208</v>
      </c>
      <c r="T92" s="3">
        <v>0.01</v>
      </c>
      <c r="U92" s="17">
        <f t="shared" si="89"/>
        <v>0.00114174667764208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0.0159417466776421</v>
      </c>
      <c r="AR92" s="24">
        <f t="shared" si="93"/>
        <v>7.592</v>
      </c>
      <c r="AS92" s="1">
        <f t="shared" si="94"/>
        <v>0.18</v>
      </c>
      <c r="AT92" s="2">
        <f t="shared" si="95"/>
        <v>155.191666666667</v>
      </c>
      <c r="AU92" s="1">
        <f t="shared" si="96"/>
        <v>22652.0654679613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11.1388275862069</v>
      </c>
      <c r="E93" s="12">
        <f t="shared" si="97"/>
        <v>9.62054838709678</v>
      </c>
      <c r="F93" s="9" t="s">
        <v>109</v>
      </c>
      <c r="G93" s="6">
        <v>3</v>
      </c>
      <c r="H93" s="11">
        <f t="shared" si="80"/>
        <v>11.1388275862069</v>
      </c>
      <c r="I93" s="11">
        <f t="shared" si="81"/>
        <v>284.288827586207</v>
      </c>
      <c r="J93" s="11">
        <f t="shared" si="82"/>
        <v>0.0704326037395969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0.215168638919935</v>
      </c>
      <c r="P93" s="11">
        <f t="shared" si="85"/>
        <v>0.0151548874822362</v>
      </c>
      <c r="Q93" s="15">
        <f t="shared" si="86"/>
        <v>0.00272787974680252</v>
      </c>
      <c r="R93" s="11">
        <f t="shared" si="87"/>
        <v>0.0136656</v>
      </c>
      <c r="S93" s="16">
        <f t="shared" si="88"/>
        <v>0.199616536910382</v>
      </c>
      <c r="T93" s="3">
        <v>0.01</v>
      </c>
      <c r="U93" s="17">
        <f t="shared" si="89"/>
        <v>0.00199616536910382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0.0167961653691038</v>
      </c>
      <c r="AR93" s="24">
        <f t="shared" si="93"/>
        <v>7.592</v>
      </c>
      <c r="AS93" s="1">
        <f t="shared" si="94"/>
        <v>0.18</v>
      </c>
      <c r="AT93" s="2">
        <f t="shared" si="95"/>
        <v>155.191666666667</v>
      </c>
      <c r="AU93" s="1">
        <f t="shared" si="96"/>
        <v>23866.1324411359</v>
      </c>
    </row>
    <row r="94" s="1" customFormat="1" spans="1:47">
      <c r="A94" s="6"/>
      <c r="B94" s="6"/>
      <c r="C94" s="9">
        <v>3</v>
      </c>
      <c r="D94" s="10">
        <v>15.6212903225806</v>
      </c>
      <c r="E94" s="12">
        <f t="shared" si="97"/>
        <v>11.1388275862069</v>
      </c>
      <c r="F94" s="9" t="s">
        <v>109</v>
      </c>
      <c r="G94" s="6">
        <v>4</v>
      </c>
      <c r="H94" s="11">
        <f t="shared" si="80"/>
        <v>15.6212903225806</v>
      </c>
      <c r="I94" s="11">
        <f t="shared" si="81"/>
        <v>288.771290322581</v>
      </c>
      <c r="J94" s="11">
        <f t="shared" si="82"/>
        <v>0.119856776161354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0.275933751437699</v>
      </c>
      <c r="P94" s="11">
        <f t="shared" si="85"/>
        <v>0.0330725298814309</v>
      </c>
      <c r="Q94" s="15">
        <f t="shared" si="86"/>
        <v>0.00595305537865756</v>
      </c>
      <c r="R94" s="11">
        <f t="shared" si="87"/>
        <v>0.0136656</v>
      </c>
      <c r="S94" s="16">
        <f t="shared" si="88"/>
        <v>0.435623417827066</v>
      </c>
      <c r="T94" s="3">
        <v>0.01</v>
      </c>
      <c r="U94" s="17">
        <f t="shared" si="89"/>
        <v>0.00435623417827066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0.0314562341782707</v>
      </c>
      <c r="AR94" s="24">
        <f t="shared" si="93"/>
        <v>7.592</v>
      </c>
      <c r="AS94" s="1">
        <f t="shared" si="94"/>
        <v>0.18</v>
      </c>
      <c r="AT94" s="2">
        <f t="shared" si="95"/>
        <v>155.191666666667</v>
      </c>
      <c r="AU94" s="1">
        <f t="shared" si="96"/>
        <v>44697.026642698</v>
      </c>
    </row>
    <row r="95" s="1" customFormat="1" spans="1:47">
      <c r="A95" s="6"/>
      <c r="B95" s="6"/>
      <c r="C95" s="9">
        <v>4</v>
      </c>
      <c r="D95" s="10">
        <v>16.2598666666667</v>
      </c>
      <c r="E95" s="12">
        <f t="shared" si="97"/>
        <v>15.6212903225806</v>
      </c>
      <c r="F95" s="9" t="s">
        <v>109</v>
      </c>
      <c r="G95" s="6">
        <v>5</v>
      </c>
      <c r="H95" s="11">
        <f t="shared" si="80"/>
        <v>16.2598666666667</v>
      </c>
      <c r="I95" s="11">
        <f t="shared" si="81"/>
        <v>289.409866666667</v>
      </c>
      <c r="J95" s="11">
        <f t="shared" si="82"/>
        <v>0.129113969021305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0.230718160478455</v>
      </c>
      <c r="O95" s="11">
        <f t="shared" si="98"/>
        <v>0.0880630610778134</v>
      </c>
      <c r="P95" s="11">
        <f t="shared" si="85"/>
        <v>0.0113701713399221</v>
      </c>
      <c r="Q95" s="15">
        <f t="shared" si="86"/>
        <v>0.00204663084118597</v>
      </c>
      <c r="R95" s="11">
        <f t="shared" si="87"/>
        <v>0.0136656</v>
      </c>
      <c r="S95" s="16">
        <f t="shared" si="88"/>
        <v>0.14976516517284</v>
      </c>
      <c r="T95" s="3">
        <v>0.01</v>
      </c>
      <c r="U95" s="17">
        <f t="shared" si="89"/>
        <v>0.0014976516517284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0.0285976516517284</v>
      </c>
      <c r="AR95" s="24">
        <f t="shared" si="93"/>
        <v>7.592</v>
      </c>
      <c r="AS95" s="1">
        <f t="shared" si="94"/>
        <v>0.18</v>
      </c>
      <c r="AT95" s="2">
        <f t="shared" si="95"/>
        <v>155.191666666667</v>
      </c>
      <c r="AU95" s="1">
        <f t="shared" si="96"/>
        <v>40635.1882603569</v>
      </c>
    </row>
    <row r="96" s="1" customFormat="1" spans="1:47">
      <c r="A96" s="6"/>
      <c r="B96" s="6"/>
      <c r="C96" s="9">
        <v>5</v>
      </c>
      <c r="D96" s="10">
        <v>20.3110322580645</v>
      </c>
      <c r="E96" s="12">
        <f t="shared" si="97"/>
        <v>16.2598666666667</v>
      </c>
      <c r="F96" s="9" t="s">
        <v>111</v>
      </c>
      <c r="G96" s="6">
        <v>6</v>
      </c>
      <c r="H96" s="11">
        <f t="shared" si="80"/>
        <v>20.3110322580645</v>
      </c>
      <c r="I96" s="11">
        <f t="shared" si="81"/>
        <v>293.461032258065</v>
      </c>
      <c r="J96" s="11">
        <f t="shared" si="82"/>
        <v>0.20543671474589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0.152612889737891</v>
      </c>
      <c r="P96" s="11">
        <f t="shared" si="85"/>
        <v>0.0313522906956291</v>
      </c>
      <c r="Q96" s="15">
        <f t="shared" si="86"/>
        <v>0.00564341232521324</v>
      </c>
      <c r="R96" s="11">
        <f t="shared" si="87"/>
        <v>0.0136656</v>
      </c>
      <c r="S96" s="16">
        <f t="shared" si="88"/>
        <v>0.412964840564135</v>
      </c>
      <c r="T96" s="3">
        <v>0.01</v>
      </c>
      <c r="U96" s="17">
        <f t="shared" si="89"/>
        <v>0.00412964840564135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0.0312296484056413</v>
      </c>
      <c r="AR96" s="24">
        <f t="shared" si="93"/>
        <v>7.592</v>
      </c>
      <c r="AS96" s="1">
        <f t="shared" si="94"/>
        <v>0.18</v>
      </c>
      <c r="AT96" s="2">
        <f t="shared" si="95"/>
        <v>155.191666666667</v>
      </c>
      <c r="AU96" s="1">
        <f t="shared" si="96"/>
        <v>44375.0646984082</v>
      </c>
    </row>
    <row r="97" s="1" customFormat="1" spans="1:47">
      <c r="A97" s="6"/>
      <c r="B97" s="6"/>
      <c r="C97" s="9">
        <v>6</v>
      </c>
      <c r="D97" s="10">
        <v>21.9716</v>
      </c>
      <c r="E97" s="12">
        <f t="shared" si="97"/>
        <v>20.3110322580645</v>
      </c>
      <c r="F97" s="9" t="s">
        <v>109</v>
      </c>
      <c r="G97" s="6">
        <v>7</v>
      </c>
      <c r="H97" s="11">
        <f t="shared" si="80"/>
        <v>21.9716</v>
      </c>
      <c r="I97" s="11">
        <f t="shared" si="81"/>
        <v>295.1216</v>
      </c>
      <c r="J97" s="11">
        <f t="shared" si="82"/>
        <v>0.247603325701108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0.197180599042262</v>
      </c>
      <c r="P97" s="11">
        <f t="shared" si="85"/>
        <v>0.0488225720866009</v>
      </c>
      <c r="Q97" s="15">
        <f t="shared" si="86"/>
        <v>0.00878806297558815</v>
      </c>
      <c r="R97" s="11">
        <f t="shared" si="87"/>
        <v>0.0136656</v>
      </c>
      <c r="S97" s="16">
        <f t="shared" si="88"/>
        <v>0.643079189760285</v>
      </c>
      <c r="T97" s="3">
        <v>0.01</v>
      </c>
      <c r="U97" s="17">
        <f t="shared" si="89"/>
        <v>0.00643079189760285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0.0335307918976029</v>
      </c>
      <c r="AR97" s="24">
        <f t="shared" si="93"/>
        <v>7.592</v>
      </c>
      <c r="AS97" s="1">
        <f t="shared" si="94"/>
        <v>0.18</v>
      </c>
      <c r="AT97" s="2">
        <f t="shared" si="95"/>
        <v>155.191666666667</v>
      </c>
      <c r="AU97" s="1">
        <f t="shared" si="96"/>
        <v>47644.8226543661</v>
      </c>
    </row>
    <row r="98" s="1" customFormat="1" spans="1:47">
      <c r="A98" s="6"/>
      <c r="B98" s="6"/>
      <c r="C98" s="9">
        <v>7</v>
      </c>
      <c r="D98" s="10">
        <v>21.1792258064516</v>
      </c>
      <c r="E98" s="12">
        <f t="shared" si="97"/>
        <v>21.9716</v>
      </c>
      <c r="F98" s="9" t="s">
        <v>109</v>
      </c>
      <c r="G98" s="6">
        <v>8</v>
      </c>
      <c r="H98" s="11">
        <f t="shared" si="80"/>
        <v>21.1792258064516</v>
      </c>
      <c r="I98" s="11">
        <f t="shared" si="81"/>
        <v>294.329225806452</v>
      </c>
      <c r="J98" s="11">
        <f t="shared" si="82"/>
        <v>0.226559540314345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0.224278026955661</v>
      </c>
      <c r="P98" s="11">
        <f t="shared" si="85"/>
        <v>0.050812326689683</v>
      </c>
      <c r="Q98" s="15">
        <f t="shared" si="86"/>
        <v>0.00914621880414294</v>
      </c>
      <c r="R98" s="11">
        <f t="shared" si="87"/>
        <v>0.0136656</v>
      </c>
      <c r="S98" s="16">
        <f t="shared" si="88"/>
        <v>0.669287759347774</v>
      </c>
      <c r="T98" s="3">
        <v>0.01</v>
      </c>
      <c r="U98" s="17">
        <f t="shared" si="89"/>
        <v>0.00669287759347774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0.0337928775934777</v>
      </c>
      <c r="AR98" s="24">
        <f t="shared" si="93"/>
        <v>7.592</v>
      </c>
      <c r="AS98" s="1">
        <f t="shared" si="94"/>
        <v>0.18</v>
      </c>
      <c r="AT98" s="2">
        <f t="shared" si="95"/>
        <v>155.191666666667</v>
      </c>
      <c r="AU98" s="1">
        <f t="shared" si="96"/>
        <v>48017.2274140968</v>
      </c>
    </row>
    <row r="99" s="1" customFormat="1" spans="1:47">
      <c r="A99" s="6"/>
      <c r="B99" s="6"/>
      <c r="C99" s="9">
        <v>8</v>
      </c>
      <c r="D99" s="10">
        <v>20.9573225806452</v>
      </c>
      <c r="E99" s="12">
        <f t="shared" si="97"/>
        <v>21.1792258064516</v>
      </c>
      <c r="F99" s="9" t="s">
        <v>109</v>
      </c>
      <c r="G99" s="6">
        <v>9</v>
      </c>
      <c r="H99" s="11">
        <f t="shared" si="80"/>
        <v>20.9573225806452</v>
      </c>
      <c r="I99" s="11">
        <f t="shared" si="81"/>
        <v>294.107322580645</v>
      </c>
      <c r="J99" s="11">
        <f t="shared" si="82"/>
        <v>0.22097466035645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0.249385700265978</v>
      </c>
      <c r="P99" s="11">
        <f t="shared" si="85"/>
        <v>0.0551079204140301</v>
      </c>
      <c r="Q99" s="15">
        <f t="shared" si="86"/>
        <v>0.00991942567452542</v>
      </c>
      <c r="R99" s="11">
        <f t="shared" si="87"/>
        <v>0.0136656</v>
      </c>
      <c r="S99" s="16">
        <f t="shared" si="88"/>
        <v>0.725868287856034</v>
      </c>
      <c r="T99" s="3">
        <v>0.01</v>
      </c>
      <c r="U99" s="17">
        <f t="shared" si="89"/>
        <v>0.00725868287856034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0.0343586828785603</v>
      </c>
      <c r="AR99" s="24">
        <f t="shared" si="93"/>
        <v>7.592</v>
      </c>
      <c r="AS99" s="1">
        <f t="shared" si="94"/>
        <v>0.18</v>
      </c>
      <c r="AT99" s="2">
        <f t="shared" si="95"/>
        <v>155.191666666667</v>
      </c>
      <c r="AU99" s="1">
        <f t="shared" si="96"/>
        <v>48821.1956754784</v>
      </c>
    </row>
    <row r="100" s="1" customFormat="1" spans="1:47">
      <c r="A100" s="6"/>
      <c r="B100" s="6"/>
      <c r="C100" s="9">
        <v>9</v>
      </c>
      <c r="D100" s="10">
        <v>20.0409333333333</v>
      </c>
      <c r="E100" s="12">
        <f t="shared" si="97"/>
        <v>20.9573225806452</v>
      </c>
      <c r="F100" s="9" t="s">
        <v>109</v>
      </c>
      <c r="G100" s="6">
        <v>10</v>
      </c>
      <c r="H100" s="11">
        <f t="shared" si="80"/>
        <v>20.0409333333333</v>
      </c>
      <c r="I100" s="11">
        <f t="shared" si="81"/>
        <v>293.190933333333</v>
      </c>
      <c r="J100" s="11">
        <f t="shared" si="82"/>
        <v>0.19925234705378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0.270197779851948</v>
      </c>
      <c r="P100" s="11">
        <f t="shared" si="85"/>
        <v>0.0538375418042212</v>
      </c>
      <c r="Q100" s="15">
        <f t="shared" si="86"/>
        <v>0.00969075752475981</v>
      </c>
      <c r="R100" s="11">
        <f t="shared" si="87"/>
        <v>0.0136656</v>
      </c>
      <c r="S100" s="16">
        <f t="shared" si="88"/>
        <v>0.709135166019773</v>
      </c>
      <c r="T100" s="3">
        <v>0.01</v>
      </c>
      <c r="U100" s="17">
        <f t="shared" si="89"/>
        <v>0.00709135166019773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0.0341913516601977</v>
      </c>
      <c r="AR100" s="24">
        <f t="shared" si="93"/>
        <v>7.592</v>
      </c>
      <c r="AS100" s="1">
        <f t="shared" si="94"/>
        <v>0.18</v>
      </c>
      <c r="AT100" s="2">
        <f t="shared" si="95"/>
        <v>155.191666666667</v>
      </c>
      <c r="AU100" s="1">
        <f t="shared" si="96"/>
        <v>48583.4301539311</v>
      </c>
    </row>
    <row r="101" s="1" customFormat="1" spans="1:47">
      <c r="A101" s="6"/>
      <c r="B101" s="6"/>
      <c r="C101" s="9">
        <v>10</v>
      </c>
      <c r="D101" s="10">
        <v>17.2166129032258</v>
      </c>
      <c r="E101" s="12">
        <f t="shared" si="97"/>
        <v>20.0409333333333</v>
      </c>
      <c r="F101" s="9" t="s">
        <v>109</v>
      </c>
      <c r="G101" s="6">
        <v>11</v>
      </c>
      <c r="H101" s="11">
        <f t="shared" si="80"/>
        <v>17.2166129032258</v>
      </c>
      <c r="I101" s="11">
        <f t="shared" si="81"/>
        <v>290.366612903226</v>
      </c>
      <c r="J101" s="11">
        <f t="shared" si="82"/>
        <v>0.144250271540515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0.205542226145341</v>
      </c>
      <c r="O101" s="11">
        <f t="shared" si="98"/>
        <v>0.0867380119023863</v>
      </c>
      <c r="P101" s="11">
        <f t="shared" si="85"/>
        <v>0.0125119817698036</v>
      </c>
      <c r="Q101" s="15">
        <f t="shared" si="86"/>
        <v>0.00225215671856466</v>
      </c>
      <c r="R101" s="11">
        <f t="shared" si="87"/>
        <v>0.0136656</v>
      </c>
      <c r="S101" s="16">
        <f t="shared" si="88"/>
        <v>0.164804817831976</v>
      </c>
      <c r="T101" s="3">
        <v>0.01</v>
      </c>
      <c r="U101" s="17">
        <f t="shared" si="89"/>
        <v>0.00164804817831976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0.0164480481783198</v>
      </c>
      <c r="AR101" s="24">
        <f t="shared" si="93"/>
        <v>7.592</v>
      </c>
      <c r="AS101" s="1">
        <f t="shared" si="94"/>
        <v>0.18</v>
      </c>
      <c r="AT101" s="2">
        <f t="shared" si="95"/>
        <v>155.191666666667</v>
      </c>
      <c r="AU101" s="1">
        <f t="shared" si="96"/>
        <v>23371.4831686555</v>
      </c>
    </row>
    <row r="102" s="1" customFormat="1" spans="1:48">
      <c r="A102" s="6"/>
      <c r="B102" s="6"/>
      <c r="C102" s="9">
        <v>11</v>
      </c>
      <c r="D102" s="10">
        <v>13.6020666666667</v>
      </c>
      <c r="E102" s="12">
        <f t="shared" si="97"/>
        <v>17.2166129032258</v>
      </c>
      <c r="F102" s="9" t="s">
        <v>111</v>
      </c>
      <c r="G102" s="6">
        <v>12</v>
      </c>
      <c r="H102" s="11">
        <f t="shared" si="80"/>
        <v>13.6020666666667</v>
      </c>
      <c r="I102" s="11">
        <f t="shared" si="81"/>
        <v>286.752066666667</v>
      </c>
      <c r="J102" s="11">
        <f t="shared" si="82"/>
        <v>0.0945250894523381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0.150146030132583</v>
      </c>
      <c r="P102" s="11">
        <f t="shared" si="85"/>
        <v>0.0141925669291958</v>
      </c>
      <c r="Q102" s="15">
        <f t="shared" si="86"/>
        <v>0.00255466204725525</v>
      </c>
      <c r="R102" s="11">
        <f t="shared" si="87"/>
        <v>0.0136656</v>
      </c>
      <c r="S102" s="16">
        <f t="shared" si="88"/>
        <v>0.186941081786036</v>
      </c>
      <c r="T102" s="3">
        <v>0.01</v>
      </c>
      <c r="U102" s="17">
        <f t="shared" si="89"/>
        <v>0.00186941081786036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0.0166694108178604</v>
      </c>
      <c r="AR102" s="24">
        <f t="shared" si="93"/>
        <v>7.592</v>
      </c>
      <c r="AS102" s="1">
        <f t="shared" si="94"/>
        <v>0.18</v>
      </c>
      <c r="AT102" s="2">
        <f t="shared" si="95"/>
        <v>155.191666666667</v>
      </c>
      <c r="AU102" s="1">
        <f t="shared" si="96"/>
        <v>23686.0234197603</v>
      </c>
      <c r="AV102" s="1">
        <f>SUM(AU91:AU102)</f>
        <v>438113.660692377</v>
      </c>
    </row>
    <row r="103" s="1" customFormat="1" spans="1:46">
      <c r="A103" s="6"/>
      <c r="B103" s="6"/>
      <c r="C103" s="9">
        <v>12</v>
      </c>
      <c r="D103" s="10">
        <v>9.78832258064516</v>
      </c>
      <c r="E103" s="12">
        <f t="shared" si="97"/>
        <v>13.6020666666667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8.59146021819355</v>
      </c>
      <c r="E107" s="9"/>
      <c r="F107" s="9"/>
      <c r="G107" s="6">
        <v>1</v>
      </c>
      <c r="H107" s="11">
        <f t="shared" ref="H107:H118" si="99">E108</f>
        <v>8.59146021819355</v>
      </c>
      <c r="I107" s="11">
        <f t="shared" ref="I107:I118" si="100">H107+273.15</f>
        <v>281.741460218194</v>
      </c>
      <c r="J107" s="11">
        <f t="shared" ref="J107:J118" si="101">EXP(($C$18*(I107-$C$16))/($C$19*I107*$C$16))</f>
        <v>0.0516757152714169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0.142763723444614</v>
      </c>
      <c r="Q107" s="15">
        <f t="shared" ref="Q107:Q118" si="105">P107*$B$109</f>
        <v>0.0642436755500764</v>
      </c>
      <c r="R107" s="11">
        <f t="shared" ref="R107:R118" si="106">L107*$B$109</f>
        <v>1.24320825</v>
      </c>
      <c r="S107" s="16">
        <f t="shared" ref="S107:S118" si="107">Q107/R107</f>
        <v>0.0516757152714169</v>
      </c>
      <c r="T107" s="3">
        <v>0.27</v>
      </c>
      <c r="U107" s="17">
        <f t="shared" ref="U107:U118" si="108">S107*T107</f>
        <v>0.0139524431232826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0.23060666160167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394.904166666667</v>
      </c>
      <c r="AF107" s="1">
        <f t="shared" ref="AF107:AF118" si="113">AE107*10000*AC107*AB107</f>
        <v>9318181.60512219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9.62054838709678</v>
      </c>
      <c r="E108" s="12">
        <f t="shared" ref="E108:E119" si="114">D107</f>
        <v>8.59146021819355</v>
      </c>
      <c r="F108" s="9" t="s">
        <v>109</v>
      </c>
      <c r="G108" s="6">
        <v>2</v>
      </c>
      <c r="H108" s="11">
        <f t="shared" si="99"/>
        <v>9.62054838709678</v>
      </c>
      <c r="I108" s="11">
        <f t="shared" si="100"/>
        <v>282.770548387097</v>
      </c>
      <c r="J108" s="11">
        <f t="shared" si="101"/>
        <v>0.0586014703297264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5.38260627655539</v>
      </c>
      <c r="P108" s="11">
        <f t="shared" si="104"/>
        <v>0.31542864201216</v>
      </c>
      <c r="Q108" s="15">
        <f t="shared" si="105"/>
        <v>0.141942888905472</v>
      </c>
      <c r="R108" s="11">
        <f t="shared" si="106"/>
        <v>1.24320825</v>
      </c>
      <c r="S108" s="16">
        <f t="shared" si="107"/>
        <v>0.114174667764208</v>
      </c>
      <c r="T108" s="3">
        <v>0.27</v>
      </c>
      <c r="U108" s="17">
        <f t="shared" si="108"/>
        <v>0.030827160296336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0.235694388829345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394.904166666667</v>
      </c>
      <c r="AF108" s="1">
        <f t="shared" si="113"/>
        <v>9523762.68389734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11.1388275862069</v>
      </c>
      <c r="E109" s="12">
        <f t="shared" si="114"/>
        <v>9.62054838709678</v>
      </c>
      <c r="F109" s="9" t="s">
        <v>109</v>
      </c>
      <c r="G109" s="6">
        <v>3</v>
      </c>
      <c r="H109" s="11">
        <f t="shared" si="99"/>
        <v>11.1388275862069</v>
      </c>
      <c r="I109" s="11">
        <f t="shared" si="100"/>
        <v>284.288827586207</v>
      </c>
      <c r="J109" s="11">
        <f t="shared" si="101"/>
        <v>0.0704326037395969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7.82986263454323</v>
      </c>
      <c r="P109" s="11">
        <f t="shared" si="104"/>
        <v>0.551477612274259</v>
      </c>
      <c r="Q109" s="15">
        <f t="shared" si="105"/>
        <v>0.248164925523417</v>
      </c>
      <c r="R109" s="11">
        <f t="shared" si="106"/>
        <v>1.24320825</v>
      </c>
      <c r="S109" s="16">
        <f t="shared" si="107"/>
        <v>0.199616536910382</v>
      </c>
      <c r="T109" s="3">
        <v>0.27</v>
      </c>
      <c r="U109" s="17">
        <f t="shared" si="108"/>
        <v>0.0538964649658032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0.24264978418719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394.904166666667</v>
      </c>
      <c r="AF109" s="1">
        <f t="shared" si="113"/>
        <v>9804811.10040738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15.6212903225806</v>
      </c>
      <c r="E110" s="12">
        <f t="shared" si="114"/>
        <v>11.1388275862069</v>
      </c>
      <c r="F110" s="9" t="s">
        <v>109</v>
      </c>
      <c r="G110" s="6">
        <v>4</v>
      </c>
      <c r="H110" s="11">
        <f t="shared" si="99"/>
        <v>15.6212903225806</v>
      </c>
      <c r="I110" s="11">
        <f t="shared" si="100"/>
        <v>288.771290322581</v>
      </c>
      <c r="J110" s="11">
        <f t="shared" si="101"/>
        <v>0.119856776161354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10.041070022269</v>
      </c>
      <c r="P110" s="11">
        <f t="shared" si="104"/>
        <v>1.20349028207957</v>
      </c>
      <c r="Q110" s="15">
        <f t="shared" si="105"/>
        <v>0.541570626935806</v>
      </c>
      <c r="R110" s="11">
        <f t="shared" si="106"/>
        <v>1.24320825</v>
      </c>
      <c r="S110" s="16">
        <f t="shared" si="107"/>
        <v>0.435623417827066</v>
      </c>
      <c r="T110" s="3">
        <v>0.27</v>
      </c>
      <c r="U110" s="17">
        <f t="shared" si="108"/>
        <v>0.117618322813308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0.310661924328212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394.904166666667</v>
      </c>
      <c r="AF110" s="1">
        <f t="shared" si="113"/>
        <v>12552994.8206234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16.2598666666667</v>
      </c>
      <c r="E111" s="12">
        <f t="shared" si="114"/>
        <v>15.6212903225806</v>
      </c>
      <c r="F111" s="9" t="s">
        <v>109</v>
      </c>
      <c r="G111" s="6">
        <v>5</v>
      </c>
      <c r="H111" s="11">
        <f t="shared" si="99"/>
        <v>16.2598666666667</v>
      </c>
      <c r="I111" s="11">
        <f t="shared" si="100"/>
        <v>289.409866666667</v>
      </c>
      <c r="J111" s="11">
        <f t="shared" si="101"/>
        <v>0.129113969021305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8.39570075317993</v>
      </c>
      <c r="O111" s="11">
        <f t="shared" si="115"/>
        <v>3.20456398700947</v>
      </c>
      <c r="P111" s="11">
        <f t="shared" si="104"/>
        <v>0.413753975345529</v>
      </c>
      <c r="Q111" s="15">
        <f t="shared" si="105"/>
        <v>0.186189288905488</v>
      </c>
      <c r="R111" s="11">
        <f t="shared" si="106"/>
        <v>1.24320825</v>
      </c>
      <c r="S111" s="16">
        <f t="shared" si="107"/>
        <v>0.14976516517284</v>
      </c>
      <c r="T111" s="3">
        <v>0.27</v>
      </c>
      <c r="U111" s="17">
        <f t="shared" si="108"/>
        <v>0.0404365945966669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0.287391633270895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394.904166666667</v>
      </c>
      <c r="AF111" s="1">
        <f t="shared" si="113"/>
        <v>11612706.2939603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20.3110322580645</v>
      </c>
      <c r="E112" s="12">
        <f t="shared" si="114"/>
        <v>16.2598666666667</v>
      </c>
      <c r="F112" s="9" t="s">
        <v>111</v>
      </c>
      <c r="G112" s="6">
        <v>6</v>
      </c>
      <c r="H112" s="11">
        <f t="shared" si="99"/>
        <v>20.3110322580645</v>
      </c>
      <c r="I112" s="11">
        <f t="shared" si="100"/>
        <v>293.461032258065</v>
      </c>
      <c r="J112" s="11">
        <f t="shared" si="101"/>
        <v>0.20543671474589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5.55349501166394</v>
      </c>
      <c r="P112" s="11">
        <f t="shared" si="104"/>
        <v>1.14089177055393</v>
      </c>
      <c r="Q112" s="15">
        <f t="shared" si="105"/>
        <v>0.513401296749267</v>
      </c>
      <c r="R112" s="11">
        <f t="shared" si="106"/>
        <v>1.24320825</v>
      </c>
      <c r="S112" s="16">
        <f t="shared" si="107"/>
        <v>0.412964840564135</v>
      </c>
      <c r="T112" s="3">
        <v>0.27</v>
      </c>
      <c r="U112" s="17">
        <f t="shared" si="108"/>
        <v>0.111500506952316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0.308817402846123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394.904166666667</v>
      </c>
      <c r="AF112" s="1">
        <f t="shared" si="113"/>
        <v>12478462.7753421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21.9716</v>
      </c>
      <c r="E113" s="12">
        <f t="shared" si="114"/>
        <v>20.3110322580645</v>
      </c>
      <c r="F113" s="9" t="s">
        <v>109</v>
      </c>
      <c r="G113" s="6">
        <v>7</v>
      </c>
      <c r="H113" s="11">
        <f t="shared" si="99"/>
        <v>21.9716</v>
      </c>
      <c r="I113" s="11">
        <f t="shared" si="100"/>
        <v>295.1216</v>
      </c>
      <c r="J113" s="11">
        <f t="shared" si="101"/>
        <v>0.247603325701108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7.17528824111001</v>
      </c>
      <c r="P113" s="11">
        <f t="shared" si="104"/>
        <v>1.77662523136289</v>
      </c>
      <c r="Q113" s="15">
        <f t="shared" si="105"/>
        <v>0.799481354113302</v>
      </c>
      <c r="R113" s="11">
        <f t="shared" si="106"/>
        <v>1.24320825</v>
      </c>
      <c r="S113" s="16">
        <f t="shared" si="107"/>
        <v>0.643079189760285</v>
      </c>
      <c r="T113" s="3">
        <v>0.27</v>
      </c>
      <c r="U113" s="17">
        <f t="shared" si="108"/>
        <v>0.173631381235277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0.327549861442436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394.904166666667</v>
      </c>
      <c r="AF113" s="1">
        <f t="shared" si="113"/>
        <v>13235389.9599192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21.1792258064516</v>
      </c>
      <c r="E114" s="12">
        <f t="shared" si="114"/>
        <v>21.9716</v>
      </c>
      <c r="F114" s="9" t="s">
        <v>109</v>
      </c>
      <c r="G114" s="6">
        <v>8</v>
      </c>
      <c r="H114" s="11">
        <f t="shared" si="99"/>
        <v>21.1792258064516</v>
      </c>
      <c r="I114" s="11">
        <f t="shared" si="100"/>
        <v>294.329225806452</v>
      </c>
      <c r="J114" s="11">
        <f t="shared" si="101"/>
        <v>0.226559540314345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8.16134800974712</v>
      </c>
      <c r="P114" s="11">
        <f t="shared" si="104"/>
        <v>1.84903125343371</v>
      </c>
      <c r="Q114" s="15">
        <f t="shared" si="105"/>
        <v>0.832064064045167</v>
      </c>
      <c r="R114" s="11">
        <f t="shared" si="106"/>
        <v>1.24320825</v>
      </c>
      <c r="S114" s="16">
        <f t="shared" si="107"/>
        <v>0.669287759347774</v>
      </c>
      <c r="T114" s="3">
        <v>0.27</v>
      </c>
      <c r="U114" s="17">
        <f t="shared" si="108"/>
        <v>0.180707695023899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0.329683370049706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394.904166666667</v>
      </c>
      <c r="AF114" s="1">
        <f t="shared" si="113"/>
        <v>13321599.1809389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20.9573225806452</v>
      </c>
      <c r="E115" s="12">
        <f t="shared" si="114"/>
        <v>21.1792258064516</v>
      </c>
      <c r="F115" s="9" t="s">
        <v>109</v>
      </c>
      <c r="G115" s="6">
        <v>9</v>
      </c>
      <c r="H115" s="11">
        <f t="shared" si="99"/>
        <v>20.9573225806452</v>
      </c>
      <c r="I115" s="11">
        <f t="shared" si="100"/>
        <v>294.107322580645</v>
      </c>
      <c r="J115" s="11">
        <f t="shared" si="101"/>
        <v>0.22097466035645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9.07500175631341</v>
      </c>
      <c r="P115" s="11">
        <f t="shared" si="104"/>
        <v>2.00534543083555</v>
      </c>
      <c r="Q115" s="15">
        <f t="shared" si="105"/>
        <v>0.902405443875997</v>
      </c>
      <c r="R115" s="11">
        <f t="shared" si="106"/>
        <v>1.24320825</v>
      </c>
      <c r="S115" s="16">
        <f t="shared" si="107"/>
        <v>0.725868287856034</v>
      </c>
      <c r="T115" s="3">
        <v>0.27</v>
      </c>
      <c r="U115" s="17">
        <f t="shared" si="108"/>
        <v>0.195984437721129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0.334289307972921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394.904166666667</v>
      </c>
      <c r="AF115" s="1">
        <f t="shared" si="113"/>
        <v>13507712.4776336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20.0409333333333</v>
      </c>
      <c r="E116" s="12">
        <f t="shared" si="114"/>
        <v>20.9573225806452</v>
      </c>
      <c r="F116" s="9" t="s">
        <v>109</v>
      </c>
      <c r="G116" s="6">
        <v>10</v>
      </c>
      <c r="H116" s="11">
        <f t="shared" si="99"/>
        <v>20.0409333333333</v>
      </c>
      <c r="I116" s="11">
        <f t="shared" si="100"/>
        <v>293.190933333333</v>
      </c>
      <c r="J116" s="11">
        <f t="shared" si="101"/>
        <v>0.19925234705378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9.83234132547786</v>
      </c>
      <c r="P116" s="11">
        <f t="shared" si="104"/>
        <v>1.95911708613534</v>
      </c>
      <c r="Q116" s="15">
        <f t="shared" si="105"/>
        <v>0.881602688760901</v>
      </c>
      <c r="R116" s="11">
        <f t="shared" si="106"/>
        <v>1.24320825</v>
      </c>
      <c r="S116" s="16">
        <f t="shared" si="107"/>
        <v>0.709135166019773</v>
      </c>
      <c r="T116" s="3">
        <v>0.27</v>
      </c>
      <c r="U116" s="17">
        <f t="shared" si="108"/>
        <v>0.191466494825339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0.33292714818984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394.904166666667</v>
      </c>
      <c r="AF116" s="1">
        <f t="shared" si="113"/>
        <v>13452671.3433238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17.2166129032258</v>
      </c>
      <c r="E117" s="12">
        <f t="shared" si="114"/>
        <v>20.0409333333333</v>
      </c>
      <c r="F117" s="9" t="s">
        <v>109</v>
      </c>
      <c r="G117" s="6">
        <v>11</v>
      </c>
      <c r="H117" s="11">
        <f t="shared" si="99"/>
        <v>17.2166129032258</v>
      </c>
      <c r="I117" s="11">
        <f t="shared" si="100"/>
        <v>290.366612903226</v>
      </c>
      <c r="J117" s="11">
        <f t="shared" si="101"/>
        <v>0.144250271540515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7.4795630273754</v>
      </c>
      <c r="O117" s="11">
        <f t="shared" si="115"/>
        <v>3.15634621196713</v>
      </c>
      <c r="P117" s="11">
        <f t="shared" si="104"/>
        <v>0.455303798152134</v>
      </c>
      <c r="Q117" s="15">
        <f t="shared" si="105"/>
        <v>0.20488670916846</v>
      </c>
      <c r="R117" s="11">
        <f t="shared" si="106"/>
        <v>1.24320825</v>
      </c>
      <c r="S117" s="16">
        <f t="shared" si="107"/>
        <v>0.164804817831976</v>
      </c>
      <c r="T117" s="3">
        <v>0.27</v>
      </c>
      <c r="U117" s="17">
        <f t="shared" si="108"/>
        <v>0.0444973008146336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0.239815936195612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394.904166666667</v>
      </c>
      <c r="AF117" s="1">
        <f t="shared" si="113"/>
        <v>9690303.08904541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13.6020666666667</v>
      </c>
      <c r="E118" s="12">
        <f t="shared" si="114"/>
        <v>17.2166129032258</v>
      </c>
      <c r="F118" s="9" t="s">
        <v>111</v>
      </c>
      <c r="G118" s="6">
        <v>12</v>
      </c>
      <c r="H118" s="11">
        <f t="shared" si="99"/>
        <v>13.6020666666667</v>
      </c>
      <c r="I118" s="11">
        <f t="shared" si="100"/>
        <v>286.752066666667</v>
      </c>
      <c r="J118" s="11">
        <f t="shared" si="101"/>
        <v>0.0945250894523381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5.46372741381499</v>
      </c>
      <c r="P118" s="11">
        <f t="shared" si="104"/>
        <v>0.516459322534054</v>
      </c>
      <c r="Q118" s="15">
        <f t="shared" si="105"/>
        <v>0.232406695140324</v>
      </c>
      <c r="R118" s="11">
        <f t="shared" si="106"/>
        <v>1.24320825</v>
      </c>
      <c r="S118" s="16">
        <f t="shared" si="107"/>
        <v>0.186941081786036</v>
      </c>
      <c r="T118" s="3">
        <v>0.27</v>
      </c>
      <c r="U118" s="17">
        <f t="shared" si="108"/>
        <v>0.0504740920822297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0.241617938762792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394.904166666667</v>
      </c>
      <c r="AF118" s="1">
        <f t="shared" si="113"/>
        <v>9763117.06179562</v>
      </c>
      <c r="AG118" s="1">
        <f>SUM(AF107:AF118)</f>
        <v>138261712.392009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9.78832258064516</v>
      </c>
      <c r="E119" s="12">
        <f t="shared" si="114"/>
        <v>13.6020666666667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8.59146021819355</v>
      </c>
      <c r="E123" s="9"/>
      <c r="F123" s="9"/>
      <c r="G123" s="6">
        <v>1</v>
      </c>
      <c r="H123" s="11">
        <f t="shared" ref="H123:H134" si="116">E124</f>
        <v>8.59146021819355</v>
      </c>
      <c r="I123" s="11">
        <f t="shared" ref="I123:I134" si="117">H123+273.15</f>
        <v>281.741460218194</v>
      </c>
      <c r="J123" s="11">
        <f t="shared" ref="J123:J134" si="118">EXP(($C$18*(I123-$C$16))/($C$19*I123*$C$16))</f>
        <v>0.0516757152714169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0.0269344163137679</v>
      </c>
      <c r="Q123" s="15">
        <f t="shared" ref="Q123:Q134" si="122">P123*$B$125</f>
        <v>0.00808032489413037</v>
      </c>
      <c r="R123" s="11">
        <f t="shared" ref="R123:R134" si="123">L123*$B$125</f>
        <v>0.156366</v>
      </c>
      <c r="S123" s="16">
        <f t="shared" ref="S123:S134" si="124">Q123/R123</f>
        <v>0.0516757152714169</v>
      </c>
      <c r="T123" s="3">
        <v>0.01</v>
      </c>
      <c r="U123" s="17">
        <f t="shared" ref="U123:U134" si="125">S123*T123</f>
        <v>0.000516757152714169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0.00600675715271417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>$E$10/12</f>
        <v>2.325</v>
      </c>
      <c r="AX123" s="1">
        <f t="shared" ref="AX123:AX134" si="131">AW123*10000*AV123*0.67*AU123*AT123</f>
        <v>1463.12072042332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9.62054838709678</v>
      </c>
      <c r="E124" s="12">
        <f t="shared" ref="E124:E135" si="132">D123</f>
        <v>8.59146021819355</v>
      </c>
      <c r="F124" s="9" t="s">
        <v>109</v>
      </c>
      <c r="G124" s="6">
        <v>2</v>
      </c>
      <c r="H124" s="11">
        <f t="shared" si="116"/>
        <v>9.62054838709678</v>
      </c>
      <c r="I124" s="11">
        <f t="shared" si="117"/>
        <v>282.770548387097</v>
      </c>
      <c r="J124" s="11">
        <f t="shared" si="118"/>
        <v>0.0586014703297264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1.01550558368623</v>
      </c>
      <c r="P124" s="11">
        <f t="shared" si="121"/>
        <v>0.0595101203320602</v>
      </c>
      <c r="Q124" s="15">
        <f t="shared" si="122"/>
        <v>0.0178530360996181</v>
      </c>
      <c r="R124" s="11">
        <f t="shared" si="123"/>
        <v>0.156366</v>
      </c>
      <c r="S124" s="16">
        <f t="shared" si="124"/>
        <v>0.114174667764207</v>
      </c>
      <c r="T124" s="3">
        <v>0.01</v>
      </c>
      <c r="U124" s="17">
        <f t="shared" si="125"/>
        <v>0.00114174667764207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0.00663174667764208</v>
      </c>
      <c r="AU124" s="24">
        <f t="shared" si="129"/>
        <v>52.122</v>
      </c>
      <c r="AV124" s="1">
        <f t="shared" si="130"/>
        <v>0.3</v>
      </c>
      <c r="AW124" s="2">
        <f t="shared" ref="AW124:AW134" si="134">$E$10/12</f>
        <v>2.325</v>
      </c>
      <c r="AX124" s="1">
        <f t="shared" si="131"/>
        <v>1615.3551292268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11.1388275862069</v>
      </c>
      <c r="E125" s="12">
        <f t="shared" si="132"/>
        <v>9.62054838709678</v>
      </c>
      <c r="F125" s="9" t="s">
        <v>109</v>
      </c>
      <c r="G125" s="6">
        <v>3</v>
      </c>
      <c r="H125" s="11">
        <f t="shared" si="116"/>
        <v>11.1388275862069</v>
      </c>
      <c r="I125" s="11">
        <f t="shared" si="117"/>
        <v>284.288827586207</v>
      </c>
      <c r="J125" s="11">
        <f t="shared" si="118"/>
        <v>0.0704326037395969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1.47721546335417</v>
      </c>
      <c r="P125" s="11">
        <f t="shared" si="121"/>
        <v>0.104044131368429</v>
      </c>
      <c r="Q125" s="15">
        <f t="shared" si="122"/>
        <v>0.0312132394105288</v>
      </c>
      <c r="R125" s="11">
        <f t="shared" si="123"/>
        <v>0.156366</v>
      </c>
      <c r="S125" s="16">
        <f t="shared" si="124"/>
        <v>0.199616536910382</v>
      </c>
      <c r="T125" s="3">
        <v>0.01</v>
      </c>
      <c r="U125" s="17">
        <f t="shared" si="125"/>
        <v>0.00199616536910382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0.00748616536910382</v>
      </c>
      <c r="AU125" s="24">
        <f t="shared" si="129"/>
        <v>52.122</v>
      </c>
      <c r="AV125" s="1">
        <f t="shared" si="130"/>
        <v>0.3</v>
      </c>
      <c r="AW125" s="2">
        <f t="shared" si="134"/>
        <v>2.325</v>
      </c>
      <c r="AX125" s="1">
        <f t="shared" si="131"/>
        <v>1823.47369630251</v>
      </c>
    </row>
    <row r="126" s="1" customFormat="1" spans="1:50">
      <c r="A126" s="6"/>
      <c r="B126" s="6"/>
      <c r="C126" s="9">
        <v>3</v>
      </c>
      <c r="D126" s="10">
        <v>15.6212903225806</v>
      </c>
      <c r="E126" s="12">
        <f t="shared" si="132"/>
        <v>11.1388275862069</v>
      </c>
      <c r="F126" s="9" t="s">
        <v>109</v>
      </c>
      <c r="G126" s="6">
        <v>4</v>
      </c>
      <c r="H126" s="11">
        <f t="shared" si="116"/>
        <v>15.6212903225806</v>
      </c>
      <c r="I126" s="11">
        <f t="shared" si="117"/>
        <v>288.771290322581</v>
      </c>
      <c r="J126" s="11">
        <f t="shared" si="118"/>
        <v>0.119856776161354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1.89439133198574</v>
      </c>
      <c r="P126" s="11">
        <f t="shared" si="121"/>
        <v>0.227055637839823</v>
      </c>
      <c r="Q126" s="15">
        <f t="shared" si="122"/>
        <v>0.068116691351947</v>
      </c>
      <c r="R126" s="11">
        <f t="shared" si="123"/>
        <v>0.156366</v>
      </c>
      <c r="S126" s="16">
        <f t="shared" si="124"/>
        <v>0.435623417827066</v>
      </c>
      <c r="T126" s="3">
        <v>0.01</v>
      </c>
      <c r="U126" s="17">
        <f t="shared" si="125"/>
        <v>0.00435623417827066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0.0143062341782707</v>
      </c>
      <c r="AU126" s="24">
        <f t="shared" si="129"/>
        <v>52.122</v>
      </c>
      <c r="AV126" s="1">
        <f t="shared" si="130"/>
        <v>0.3</v>
      </c>
      <c r="AW126" s="2">
        <f t="shared" si="134"/>
        <v>2.325</v>
      </c>
      <c r="AX126" s="1">
        <f t="shared" si="131"/>
        <v>3484.70016770996</v>
      </c>
    </row>
    <row r="127" s="1" customFormat="1" spans="1:50">
      <c r="A127" s="6"/>
      <c r="B127" s="6"/>
      <c r="C127" s="9">
        <v>4</v>
      </c>
      <c r="D127" s="10">
        <v>16.2598666666667</v>
      </c>
      <c r="E127" s="12">
        <f t="shared" si="132"/>
        <v>15.6212903225806</v>
      </c>
      <c r="F127" s="9" t="s">
        <v>109</v>
      </c>
      <c r="G127" s="6">
        <v>5</v>
      </c>
      <c r="H127" s="11">
        <f t="shared" si="116"/>
        <v>16.2598666666667</v>
      </c>
      <c r="I127" s="11">
        <f t="shared" si="117"/>
        <v>289.409866666667</v>
      </c>
      <c r="J127" s="11">
        <f t="shared" si="118"/>
        <v>0.129113969021305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1.58396890943862</v>
      </c>
      <c r="O127" s="11">
        <f t="shared" si="133"/>
        <v>0.604586784707295</v>
      </c>
      <c r="P127" s="11">
        <f t="shared" si="121"/>
        <v>0.0780605993913879</v>
      </c>
      <c r="Q127" s="15">
        <f t="shared" si="122"/>
        <v>0.0234181798174164</v>
      </c>
      <c r="R127" s="11">
        <f t="shared" si="123"/>
        <v>0.156366</v>
      </c>
      <c r="S127" s="16">
        <f t="shared" si="124"/>
        <v>0.14976516517284</v>
      </c>
      <c r="T127" s="3">
        <v>0.01</v>
      </c>
      <c r="U127" s="17">
        <f t="shared" si="125"/>
        <v>0.0014976516517284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0.0114476516517284</v>
      </c>
      <c r="AU127" s="24">
        <f t="shared" si="129"/>
        <v>52.122</v>
      </c>
      <c r="AV127" s="1">
        <f t="shared" si="130"/>
        <v>0.3</v>
      </c>
      <c r="AW127" s="2">
        <f t="shared" si="134"/>
        <v>2.325</v>
      </c>
      <c r="AX127" s="1">
        <f t="shared" si="131"/>
        <v>2788.4091042808</v>
      </c>
    </row>
    <row r="128" s="1" customFormat="1" spans="1:50">
      <c r="A128" s="6"/>
      <c r="B128" s="6"/>
      <c r="C128" s="9">
        <v>5</v>
      </c>
      <c r="D128" s="10">
        <v>20.3110322580645</v>
      </c>
      <c r="E128" s="12">
        <f t="shared" si="132"/>
        <v>16.2598666666667</v>
      </c>
      <c r="F128" s="9" t="s">
        <v>111</v>
      </c>
      <c r="G128" s="6">
        <v>6</v>
      </c>
      <c r="H128" s="11">
        <f t="shared" si="116"/>
        <v>20.3110322580645</v>
      </c>
      <c r="I128" s="11">
        <f t="shared" si="117"/>
        <v>293.461032258065</v>
      </c>
      <c r="J128" s="11">
        <f t="shared" si="118"/>
        <v>0.20543671474589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1.04774618531591</v>
      </c>
      <c r="P128" s="11">
        <f t="shared" si="121"/>
        <v>0.215245534198838</v>
      </c>
      <c r="Q128" s="15">
        <f t="shared" si="122"/>
        <v>0.0645736602596515</v>
      </c>
      <c r="R128" s="11">
        <f t="shared" si="123"/>
        <v>0.156366</v>
      </c>
      <c r="S128" s="16">
        <f t="shared" si="124"/>
        <v>0.412964840564135</v>
      </c>
      <c r="T128" s="3">
        <v>0.01</v>
      </c>
      <c r="U128" s="17">
        <f t="shared" si="125"/>
        <v>0.00412964840564135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0.0140796484056413</v>
      </c>
      <c r="AU128" s="24">
        <f t="shared" si="129"/>
        <v>52.122</v>
      </c>
      <c r="AV128" s="1">
        <f t="shared" si="130"/>
        <v>0.3</v>
      </c>
      <c r="AW128" s="2">
        <f t="shared" si="134"/>
        <v>2.325</v>
      </c>
      <c r="AX128" s="1">
        <f t="shared" si="131"/>
        <v>3429.50860086972</v>
      </c>
    </row>
    <row r="129" s="1" customFormat="1" spans="1:50">
      <c r="A129" s="6"/>
      <c r="B129" s="6"/>
      <c r="C129" s="9">
        <v>6</v>
      </c>
      <c r="D129" s="10">
        <v>21.9716</v>
      </c>
      <c r="E129" s="12">
        <f t="shared" si="132"/>
        <v>20.3110322580645</v>
      </c>
      <c r="F129" s="9" t="s">
        <v>109</v>
      </c>
      <c r="G129" s="6">
        <v>7</v>
      </c>
      <c r="H129" s="11">
        <f t="shared" si="116"/>
        <v>21.9716</v>
      </c>
      <c r="I129" s="11">
        <f t="shared" si="117"/>
        <v>295.1216</v>
      </c>
      <c r="J129" s="11">
        <f t="shared" si="118"/>
        <v>0.247603325701108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1.35372065111707</v>
      </c>
      <c r="P129" s="11">
        <f t="shared" si="121"/>
        <v>0.335185735286856</v>
      </c>
      <c r="Q129" s="15">
        <f t="shared" si="122"/>
        <v>0.100555720586057</v>
      </c>
      <c r="R129" s="11">
        <f t="shared" si="123"/>
        <v>0.156366</v>
      </c>
      <c r="S129" s="16">
        <f t="shared" si="124"/>
        <v>0.643079189760285</v>
      </c>
      <c r="T129" s="3">
        <v>0.01</v>
      </c>
      <c r="U129" s="17">
        <f t="shared" si="125"/>
        <v>0.00643079189760285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0.0163807918976028</v>
      </c>
      <c r="AU129" s="24">
        <f t="shared" si="129"/>
        <v>52.122</v>
      </c>
      <c r="AV129" s="1">
        <f t="shared" si="130"/>
        <v>0.3</v>
      </c>
      <c r="AW129" s="2">
        <f t="shared" si="134"/>
        <v>2.325</v>
      </c>
      <c r="AX129" s="1">
        <f t="shared" si="131"/>
        <v>3990.0191456043</v>
      </c>
    </row>
    <row r="130" s="1" customFormat="1" spans="1:50">
      <c r="A130" s="6"/>
      <c r="B130" s="6"/>
      <c r="C130" s="9">
        <v>7</v>
      </c>
      <c r="D130" s="10">
        <v>21.1792258064516</v>
      </c>
      <c r="E130" s="12">
        <f t="shared" si="132"/>
        <v>21.9716</v>
      </c>
      <c r="F130" s="9" t="s">
        <v>109</v>
      </c>
      <c r="G130" s="6">
        <v>8</v>
      </c>
      <c r="H130" s="11">
        <f t="shared" si="116"/>
        <v>21.1792258064516</v>
      </c>
      <c r="I130" s="11">
        <f t="shared" si="117"/>
        <v>294.329225806452</v>
      </c>
      <c r="J130" s="11">
        <f t="shared" si="118"/>
        <v>0.226559540314345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1.53975491583021</v>
      </c>
      <c r="P130" s="11">
        <f t="shared" si="121"/>
        <v>0.348846165927247</v>
      </c>
      <c r="Q130" s="15">
        <f t="shared" si="122"/>
        <v>0.104653849778174</v>
      </c>
      <c r="R130" s="11">
        <f t="shared" si="123"/>
        <v>0.156366</v>
      </c>
      <c r="S130" s="16">
        <f t="shared" si="124"/>
        <v>0.669287759347774</v>
      </c>
      <c r="T130" s="3">
        <v>0.01</v>
      </c>
      <c r="U130" s="17">
        <f t="shared" si="125"/>
        <v>0.00669287759347774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0.0166428775934777</v>
      </c>
      <c r="AU130" s="24">
        <f t="shared" si="129"/>
        <v>52.122</v>
      </c>
      <c r="AV130" s="1">
        <f t="shared" si="130"/>
        <v>0.3</v>
      </c>
      <c r="AW130" s="2">
        <f t="shared" si="134"/>
        <v>2.325</v>
      </c>
      <c r="AX130" s="1">
        <f t="shared" si="131"/>
        <v>4053.85775309451</v>
      </c>
    </row>
    <row r="131" s="1" customFormat="1" spans="1:50">
      <c r="A131" s="6"/>
      <c r="B131" s="6"/>
      <c r="C131" s="9">
        <v>8</v>
      </c>
      <c r="D131" s="10">
        <v>20.9573225806452</v>
      </c>
      <c r="E131" s="12">
        <f t="shared" si="132"/>
        <v>21.1792258064516</v>
      </c>
      <c r="F131" s="9" t="s">
        <v>109</v>
      </c>
      <c r="G131" s="6">
        <v>9</v>
      </c>
      <c r="H131" s="11">
        <f t="shared" si="116"/>
        <v>20.9573225806452</v>
      </c>
      <c r="I131" s="11">
        <f t="shared" si="117"/>
        <v>294.107322580645</v>
      </c>
      <c r="J131" s="11">
        <f t="shared" si="118"/>
        <v>0.22097466035645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1.71212874990297</v>
      </c>
      <c r="P131" s="11">
        <f t="shared" si="121"/>
        <v>0.378337068996322</v>
      </c>
      <c r="Q131" s="15">
        <f t="shared" si="122"/>
        <v>0.113501120698897</v>
      </c>
      <c r="R131" s="11">
        <f t="shared" si="123"/>
        <v>0.156366</v>
      </c>
      <c r="S131" s="16">
        <f t="shared" si="124"/>
        <v>0.725868287856034</v>
      </c>
      <c r="T131" s="3">
        <v>0.01</v>
      </c>
      <c r="U131" s="17">
        <f t="shared" si="125"/>
        <v>0.00725868287856034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0.0172086828785603</v>
      </c>
      <c r="AU131" s="24">
        <f t="shared" si="129"/>
        <v>52.122</v>
      </c>
      <c r="AV131" s="1">
        <f t="shared" si="130"/>
        <v>0.3</v>
      </c>
      <c r="AW131" s="2">
        <f t="shared" si="134"/>
        <v>2.325</v>
      </c>
      <c r="AX131" s="1">
        <f t="shared" si="131"/>
        <v>4191.67611586206</v>
      </c>
    </row>
    <row r="132" s="1" customFormat="1" spans="1:50">
      <c r="A132" s="6"/>
      <c r="B132" s="6"/>
      <c r="C132" s="9">
        <v>9</v>
      </c>
      <c r="D132" s="10">
        <v>20.0409333333333</v>
      </c>
      <c r="E132" s="12">
        <f t="shared" si="132"/>
        <v>20.9573225806452</v>
      </c>
      <c r="F132" s="9" t="s">
        <v>109</v>
      </c>
      <c r="G132" s="6">
        <v>10</v>
      </c>
      <c r="H132" s="11">
        <f t="shared" si="116"/>
        <v>20.0409333333333</v>
      </c>
      <c r="I132" s="11">
        <f t="shared" si="117"/>
        <v>293.190933333333</v>
      </c>
      <c r="J132" s="11">
        <f t="shared" si="118"/>
        <v>0.19925234705378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1.85501168090664</v>
      </c>
      <c r="P132" s="11">
        <f t="shared" si="121"/>
        <v>0.369615431232826</v>
      </c>
      <c r="Q132" s="15">
        <f t="shared" si="122"/>
        <v>0.110884629369848</v>
      </c>
      <c r="R132" s="11">
        <f t="shared" si="123"/>
        <v>0.156366</v>
      </c>
      <c r="S132" s="16">
        <f t="shared" si="124"/>
        <v>0.709135166019773</v>
      </c>
      <c r="T132" s="3">
        <v>0.01</v>
      </c>
      <c r="U132" s="17">
        <f t="shared" si="125"/>
        <v>0.00709135166019773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0.0170413516601977</v>
      </c>
      <c r="AU132" s="24">
        <f t="shared" si="129"/>
        <v>52.122</v>
      </c>
      <c r="AV132" s="1">
        <f t="shared" si="130"/>
        <v>0.3</v>
      </c>
      <c r="AW132" s="2">
        <f t="shared" si="134"/>
        <v>2.325</v>
      </c>
      <c r="AX132" s="1">
        <f t="shared" si="131"/>
        <v>4150.9177221838</v>
      </c>
    </row>
    <row r="133" s="1" customFormat="1" spans="1:50">
      <c r="A133" s="6"/>
      <c r="B133" s="6"/>
      <c r="C133" s="9">
        <v>10</v>
      </c>
      <c r="D133" s="10">
        <v>17.2166129032258</v>
      </c>
      <c r="E133" s="12">
        <f t="shared" si="132"/>
        <v>20.0409333333333</v>
      </c>
      <c r="F133" s="9" t="s">
        <v>109</v>
      </c>
      <c r="G133" s="6">
        <v>11</v>
      </c>
      <c r="H133" s="11">
        <f t="shared" si="116"/>
        <v>17.2166129032258</v>
      </c>
      <c r="I133" s="11">
        <f t="shared" si="117"/>
        <v>290.366612903226</v>
      </c>
      <c r="J133" s="11">
        <f t="shared" si="118"/>
        <v>0.144250271540515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1.41112643719013</v>
      </c>
      <c r="O133" s="11">
        <f t="shared" si="133"/>
        <v>0.595489812483691</v>
      </c>
      <c r="P133" s="11">
        <f t="shared" si="121"/>
        <v>0.0858995671503828</v>
      </c>
      <c r="Q133" s="15">
        <f t="shared" si="122"/>
        <v>0.0257698701451148</v>
      </c>
      <c r="R133" s="11">
        <f t="shared" si="123"/>
        <v>0.156366</v>
      </c>
      <c r="S133" s="16">
        <f t="shared" si="124"/>
        <v>0.164804817831976</v>
      </c>
      <c r="T133" s="3">
        <v>0.01</v>
      </c>
      <c r="U133" s="17">
        <f t="shared" si="125"/>
        <v>0.00164804817831976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0.00713804817831976</v>
      </c>
      <c r="AU133" s="24">
        <f t="shared" si="129"/>
        <v>52.122</v>
      </c>
      <c r="AV133" s="1">
        <f t="shared" si="130"/>
        <v>0.3</v>
      </c>
      <c r="AW133" s="2">
        <f t="shared" si="134"/>
        <v>2.325</v>
      </c>
      <c r="AX133" s="1">
        <f t="shared" si="131"/>
        <v>1738.67961157053</v>
      </c>
    </row>
    <row r="134" s="1" customFormat="1" spans="1:51">
      <c r="A134" s="6"/>
      <c r="B134" s="6"/>
      <c r="C134" s="9">
        <v>11</v>
      </c>
      <c r="D134" s="10">
        <v>13.6020666666667</v>
      </c>
      <c r="E134" s="12">
        <f t="shared" si="132"/>
        <v>17.2166129032258</v>
      </c>
      <c r="F134" s="9" t="s">
        <v>111</v>
      </c>
      <c r="G134" s="6">
        <v>12</v>
      </c>
      <c r="H134" s="11">
        <f t="shared" si="116"/>
        <v>13.6020666666667</v>
      </c>
      <c r="I134" s="11">
        <f t="shared" si="117"/>
        <v>286.752066666667</v>
      </c>
      <c r="J134" s="11">
        <f t="shared" si="118"/>
        <v>0.0945250894523381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1.03081024533331</v>
      </c>
      <c r="P134" s="11">
        <f t="shared" si="121"/>
        <v>0.0974374306485176</v>
      </c>
      <c r="Q134" s="15">
        <f t="shared" si="122"/>
        <v>0.0292312291945553</v>
      </c>
      <c r="R134" s="11">
        <f t="shared" si="123"/>
        <v>0.156366</v>
      </c>
      <c r="S134" s="16">
        <f t="shared" si="124"/>
        <v>0.186941081786036</v>
      </c>
      <c r="T134" s="3">
        <v>0.01</v>
      </c>
      <c r="U134" s="17">
        <f t="shared" si="125"/>
        <v>0.00186941081786036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0.00735941081786036</v>
      </c>
      <c r="AU134" s="24">
        <f t="shared" si="129"/>
        <v>52.122</v>
      </c>
      <c r="AV134" s="1">
        <f t="shared" si="130"/>
        <v>0.3</v>
      </c>
      <c r="AW134" s="2">
        <f t="shared" si="134"/>
        <v>2.325</v>
      </c>
      <c r="AX134" s="1">
        <f t="shared" si="131"/>
        <v>1792.59893216318</v>
      </c>
      <c r="AY134" s="1">
        <f>SUM(AX123:AX134)</f>
        <v>34522.3166992915</v>
      </c>
    </row>
    <row r="135" s="1" customFormat="1" spans="1:46">
      <c r="A135" s="6"/>
      <c r="B135" s="6"/>
      <c r="C135" s="9">
        <v>12</v>
      </c>
      <c r="D135" s="10">
        <v>9.78832258064516</v>
      </c>
      <c r="E135" s="12">
        <f t="shared" si="132"/>
        <v>13.6020666666667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8.59146021819355</v>
      </c>
      <c r="E139" s="9"/>
      <c r="F139" s="9"/>
      <c r="G139" s="6">
        <v>1</v>
      </c>
      <c r="H139" s="11">
        <f t="shared" ref="H139:H150" si="135">E140</f>
        <v>8.59146021819355</v>
      </c>
      <c r="I139" s="11">
        <f t="shared" ref="I139:I150" si="136">H139+273.15</f>
        <v>281.741460218194</v>
      </c>
      <c r="J139" s="11">
        <f t="shared" ref="J139:J150" si="137">EXP(($C$18*(I139-$C$16))/($C$19*I139*$C$16))</f>
        <v>0.0516757152714169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0.0147120761377724</v>
      </c>
      <c r="Q139" s="15">
        <f t="shared" ref="Q139:Q150" si="141">P139*$B$125</f>
        <v>0.00441362284133172</v>
      </c>
      <c r="R139" s="11">
        <f t="shared" ref="R139:R150" si="142">L139*$B$125</f>
        <v>0.08541</v>
      </c>
      <c r="S139" s="16">
        <f t="shared" ref="S139:S150" si="143">Q139/R139</f>
        <v>0.0516757152714169</v>
      </c>
      <c r="T139" s="3">
        <v>0.01</v>
      </c>
      <c r="U139" s="17">
        <f t="shared" ref="U139:U150" si="144">S139*T139</f>
        <v>0.000516757152714169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0.00600675715271417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>$E$11/12</f>
        <v>1.35</v>
      </c>
      <c r="AX139" s="1">
        <f t="shared" ref="AX139:AX150" si="150">AW139*10000*AV139*0.67*AU139*AT139</f>
        <v>464.042082649845</v>
      </c>
      <c r="AZ139" s="2">
        <f>$E$12/12</f>
        <v>1.93333333333333</v>
      </c>
      <c r="BA139" s="1">
        <f t="shared" ref="BA139:BA150" si="151">AZ139*10000*AV139*0.67*AU139*AT139</f>
        <v>664.554093671383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9.62054838709678</v>
      </c>
      <c r="E140" s="12">
        <f t="shared" ref="E140:E151" si="152">D139</f>
        <v>8.59146021819355</v>
      </c>
      <c r="F140" s="9" t="s">
        <v>109</v>
      </c>
      <c r="G140" s="6">
        <v>2</v>
      </c>
      <c r="H140" s="11">
        <f t="shared" si="135"/>
        <v>9.62054838709678</v>
      </c>
      <c r="I140" s="11">
        <f t="shared" si="136"/>
        <v>282.770548387097</v>
      </c>
      <c r="J140" s="11">
        <f t="shared" si="137"/>
        <v>0.0586014703297264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0.554687923862228</v>
      </c>
      <c r="P140" s="11">
        <f t="shared" si="140"/>
        <v>0.0325055279124699</v>
      </c>
      <c r="Q140" s="15">
        <f t="shared" si="141"/>
        <v>0.00975165837374096</v>
      </c>
      <c r="R140" s="11">
        <f t="shared" si="142"/>
        <v>0.08541</v>
      </c>
      <c r="S140" s="16">
        <f t="shared" si="143"/>
        <v>0.114174667764208</v>
      </c>
      <c r="T140" s="3">
        <v>0.01</v>
      </c>
      <c r="U140" s="17">
        <f t="shared" si="144"/>
        <v>0.00114174667764208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0.00663174667764208</v>
      </c>
      <c r="AU140" s="24">
        <f t="shared" si="148"/>
        <v>28.47</v>
      </c>
      <c r="AV140" s="1">
        <f t="shared" si="149"/>
        <v>0.3</v>
      </c>
      <c r="AW140" s="2">
        <f t="shared" ref="AW140:AW150" si="154">$E$11/12</f>
        <v>1.35</v>
      </c>
      <c r="AX140" s="1">
        <f t="shared" si="150"/>
        <v>512.324614040487</v>
      </c>
      <c r="AZ140" s="2">
        <f t="shared" ref="AZ140:AZ150" si="155">$E$12/12</f>
        <v>1.93333333333333</v>
      </c>
      <c r="BA140" s="1">
        <f t="shared" si="151"/>
        <v>733.699447267858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0">
        <v>11.1388275862069</v>
      </c>
      <c r="E141" s="12">
        <f t="shared" si="152"/>
        <v>9.62054838709678</v>
      </c>
      <c r="F141" s="9" t="s">
        <v>109</v>
      </c>
      <c r="G141" s="6">
        <v>3</v>
      </c>
      <c r="H141" s="11">
        <f t="shared" si="135"/>
        <v>11.1388275862069</v>
      </c>
      <c r="I141" s="11">
        <f t="shared" si="136"/>
        <v>284.288827586207</v>
      </c>
      <c r="J141" s="11">
        <f t="shared" si="137"/>
        <v>0.0704326037395969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0.806882395949758</v>
      </c>
      <c r="P141" s="11">
        <f t="shared" si="140"/>
        <v>0.0568308280583858</v>
      </c>
      <c r="Q141" s="15">
        <f t="shared" si="141"/>
        <v>0.0170492484175157</v>
      </c>
      <c r="R141" s="11">
        <f t="shared" si="142"/>
        <v>0.08541</v>
      </c>
      <c r="S141" s="16">
        <f t="shared" si="143"/>
        <v>0.199616536910382</v>
      </c>
      <c r="T141" s="3">
        <v>0.01</v>
      </c>
      <c r="U141" s="17">
        <f t="shared" si="144"/>
        <v>0.00199616536910382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0.00748616536910382</v>
      </c>
      <c r="AU141" s="24">
        <f t="shared" si="148"/>
        <v>28.47</v>
      </c>
      <c r="AV141" s="1">
        <f t="shared" si="149"/>
        <v>0.3</v>
      </c>
      <c r="AW141" s="2">
        <f t="shared" si="154"/>
        <v>1.35</v>
      </c>
      <c r="AX141" s="1">
        <f t="shared" si="150"/>
        <v>578.33131598643</v>
      </c>
      <c r="AZ141" s="2">
        <f t="shared" si="155"/>
        <v>1.93333333333333</v>
      </c>
      <c r="BA141" s="1">
        <f t="shared" si="151"/>
        <v>828.227563634887</v>
      </c>
    </row>
    <row r="142" s="1" customFormat="1" spans="1:53">
      <c r="A142" s="6"/>
      <c r="B142" s="6"/>
      <c r="C142" s="9">
        <v>3</v>
      </c>
      <c r="D142" s="10">
        <v>15.6212903225806</v>
      </c>
      <c r="E142" s="12">
        <f t="shared" si="152"/>
        <v>11.1388275862069</v>
      </c>
      <c r="F142" s="9" t="s">
        <v>109</v>
      </c>
      <c r="G142" s="6">
        <v>4</v>
      </c>
      <c r="H142" s="11">
        <f t="shared" si="135"/>
        <v>15.6212903225806</v>
      </c>
      <c r="I142" s="11">
        <f t="shared" si="136"/>
        <v>288.771290322581</v>
      </c>
      <c r="J142" s="11">
        <f t="shared" si="137"/>
        <v>0.119856776161354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1.03475156789137</v>
      </c>
      <c r="P142" s="11">
        <f t="shared" si="140"/>
        <v>0.124021987055366</v>
      </c>
      <c r="Q142" s="15">
        <f t="shared" si="141"/>
        <v>0.0372065961166097</v>
      </c>
      <c r="R142" s="11">
        <f t="shared" si="142"/>
        <v>0.08541</v>
      </c>
      <c r="S142" s="16">
        <f t="shared" si="143"/>
        <v>0.435623417827066</v>
      </c>
      <c r="T142" s="3">
        <v>0.01</v>
      </c>
      <c r="U142" s="17">
        <f t="shared" si="144"/>
        <v>0.00435623417827066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0.0143062341782707</v>
      </c>
      <c r="AU142" s="24">
        <f t="shared" si="148"/>
        <v>28.47</v>
      </c>
      <c r="AV142" s="1">
        <f t="shared" si="149"/>
        <v>0.3</v>
      </c>
      <c r="AW142" s="2">
        <f t="shared" si="154"/>
        <v>1.35</v>
      </c>
      <c r="AX142" s="1">
        <f t="shared" si="150"/>
        <v>1105.20444462473</v>
      </c>
      <c r="AZ142" s="2">
        <f t="shared" si="155"/>
        <v>1.93333333333333</v>
      </c>
      <c r="BA142" s="1">
        <f t="shared" si="151"/>
        <v>1582.76192069715</v>
      </c>
    </row>
    <row r="143" s="1" customFormat="1" spans="1:53">
      <c r="A143" s="6"/>
      <c r="B143" s="6"/>
      <c r="C143" s="9">
        <v>4</v>
      </c>
      <c r="D143" s="10">
        <v>16.2598666666667</v>
      </c>
      <c r="E143" s="12">
        <f t="shared" si="152"/>
        <v>15.6212903225806</v>
      </c>
      <c r="F143" s="9" t="s">
        <v>109</v>
      </c>
      <c r="G143" s="6">
        <v>5</v>
      </c>
      <c r="H143" s="11">
        <f t="shared" si="135"/>
        <v>16.2598666666667</v>
      </c>
      <c r="I143" s="11">
        <f t="shared" si="136"/>
        <v>289.409866666667</v>
      </c>
      <c r="J143" s="11">
        <f t="shared" si="137"/>
        <v>0.129113969021305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0.865193101794206</v>
      </c>
      <c r="O143" s="11">
        <f t="shared" si="153"/>
        <v>0.3302364790418</v>
      </c>
      <c r="P143" s="11">
        <f t="shared" si="140"/>
        <v>0.0426381425247077</v>
      </c>
      <c r="Q143" s="15">
        <f t="shared" si="141"/>
        <v>0.0127914427574123</v>
      </c>
      <c r="R143" s="11">
        <f t="shared" si="142"/>
        <v>0.08541</v>
      </c>
      <c r="S143" s="16">
        <f t="shared" si="143"/>
        <v>0.14976516517284</v>
      </c>
      <c r="T143" s="3">
        <v>0.01</v>
      </c>
      <c r="U143" s="17">
        <f t="shared" si="144"/>
        <v>0.0014976516517284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0.0114476516517284</v>
      </c>
      <c r="AU143" s="24">
        <f t="shared" si="148"/>
        <v>28.47</v>
      </c>
      <c r="AV143" s="1">
        <f t="shared" si="149"/>
        <v>0.3</v>
      </c>
      <c r="AW143" s="2">
        <f t="shared" si="154"/>
        <v>1.35</v>
      </c>
      <c r="AX143" s="1">
        <f t="shared" si="150"/>
        <v>884.369382490794</v>
      </c>
      <c r="AZ143" s="2">
        <f t="shared" si="155"/>
        <v>1.93333333333333</v>
      </c>
      <c r="BA143" s="1">
        <f t="shared" si="151"/>
        <v>1266.50430085101</v>
      </c>
    </row>
    <row r="144" s="1" customFormat="1" spans="1:53">
      <c r="A144" s="6"/>
      <c r="B144" s="6"/>
      <c r="C144" s="9">
        <v>5</v>
      </c>
      <c r="D144" s="10">
        <v>20.3110322580645</v>
      </c>
      <c r="E144" s="12">
        <f t="shared" si="152"/>
        <v>16.2598666666667</v>
      </c>
      <c r="F144" s="9" t="s">
        <v>111</v>
      </c>
      <c r="G144" s="6">
        <v>6</v>
      </c>
      <c r="H144" s="11">
        <f t="shared" si="135"/>
        <v>20.3110322580645</v>
      </c>
      <c r="I144" s="11">
        <f t="shared" si="136"/>
        <v>293.461032258065</v>
      </c>
      <c r="J144" s="11">
        <f t="shared" si="137"/>
        <v>0.20543671474589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0.572298336517092</v>
      </c>
      <c r="P144" s="11">
        <f t="shared" si="140"/>
        <v>0.117571090108609</v>
      </c>
      <c r="Q144" s="15">
        <f t="shared" si="141"/>
        <v>0.0352713270325827</v>
      </c>
      <c r="R144" s="11">
        <f t="shared" si="142"/>
        <v>0.08541</v>
      </c>
      <c r="S144" s="16">
        <f t="shared" si="143"/>
        <v>0.412964840564135</v>
      </c>
      <c r="T144" s="3">
        <v>0.01</v>
      </c>
      <c r="U144" s="17">
        <f t="shared" si="144"/>
        <v>0.00412964840564135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0.0140796484056413</v>
      </c>
      <c r="AU144" s="24">
        <f t="shared" si="148"/>
        <v>28.47</v>
      </c>
      <c r="AV144" s="1">
        <f t="shared" si="149"/>
        <v>0.3</v>
      </c>
      <c r="AW144" s="2">
        <f t="shared" si="154"/>
        <v>1.35</v>
      </c>
      <c r="AX144" s="1">
        <f t="shared" si="150"/>
        <v>1087.69993575971</v>
      </c>
      <c r="AZ144" s="2">
        <f t="shared" si="155"/>
        <v>1.93333333333333</v>
      </c>
      <c r="BA144" s="1">
        <f t="shared" si="151"/>
        <v>1557.69373516205</v>
      </c>
    </row>
    <row r="145" s="1" customFormat="1" spans="1:53">
      <c r="A145" s="6"/>
      <c r="B145" s="6"/>
      <c r="C145" s="9">
        <v>6</v>
      </c>
      <c r="D145" s="10">
        <v>21.9716</v>
      </c>
      <c r="E145" s="12">
        <f t="shared" si="152"/>
        <v>20.3110322580645</v>
      </c>
      <c r="F145" s="9" t="s">
        <v>109</v>
      </c>
      <c r="G145" s="6">
        <v>7</v>
      </c>
      <c r="H145" s="11">
        <f t="shared" si="135"/>
        <v>21.9716</v>
      </c>
      <c r="I145" s="11">
        <f t="shared" si="136"/>
        <v>295.1216</v>
      </c>
      <c r="J145" s="11">
        <f t="shared" si="137"/>
        <v>0.247603325701108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0.739427246408483</v>
      </c>
      <c r="P145" s="11">
        <f t="shared" si="140"/>
        <v>0.183084645324753</v>
      </c>
      <c r="Q145" s="15">
        <f t="shared" si="141"/>
        <v>0.054925393597426</v>
      </c>
      <c r="R145" s="11">
        <f t="shared" si="142"/>
        <v>0.08541</v>
      </c>
      <c r="S145" s="16">
        <f t="shared" si="143"/>
        <v>0.643079189760285</v>
      </c>
      <c r="T145" s="3">
        <v>0.01</v>
      </c>
      <c r="U145" s="17">
        <f t="shared" si="144"/>
        <v>0.00643079189760285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0.0163807918976029</v>
      </c>
      <c r="AU145" s="24">
        <f t="shared" si="148"/>
        <v>28.47</v>
      </c>
      <c r="AV145" s="1">
        <f t="shared" si="149"/>
        <v>0.3</v>
      </c>
      <c r="AW145" s="2">
        <f t="shared" si="154"/>
        <v>1.35</v>
      </c>
      <c r="AX145" s="1">
        <f t="shared" si="150"/>
        <v>1265.47096783872</v>
      </c>
      <c r="AZ145" s="2">
        <f t="shared" si="155"/>
        <v>1.93333333333333</v>
      </c>
      <c r="BA145" s="1">
        <f t="shared" si="151"/>
        <v>1812.27941073199</v>
      </c>
    </row>
    <row r="146" s="1" customFormat="1" spans="1:53">
      <c r="A146" s="6"/>
      <c r="B146" s="6"/>
      <c r="C146" s="9">
        <v>7</v>
      </c>
      <c r="D146" s="10">
        <v>21.1792258064516</v>
      </c>
      <c r="E146" s="12">
        <f t="shared" si="152"/>
        <v>21.9716</v>
      </c>
      <c r="F146" s="9" t="s">
        <v>109</v>
      </c>
      <c r="G146" s="6">
        <v>8</v>
      </c>
      <c r="H146" s="11">
        <f t="shared" si="135"/>
        <v>21.1792258064516</v>
      </c>
      <c r="I146" s="11">
        <f t="shared" si="136"/>
        <v>294.329225806452</v>
      </c>
      <c r="J146" s="11">
        <f t="shared" si="137"/>
        <v>0.226559540314345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0.84104260108373</v>
      </c>
      <c r="P146" s="11">
        <f t="shared" si="140"/>
        <v>0.190546225086311</v>
      </c>
      <c r="Q146" s="15">
        <f t="shared" si="141"/>
        <v>0.0571638675258934</v>
      </c>
      <c r="R146" s="11">
        <f t="shared" si="142"/>
        <v>0.08541</v>
      </c>
      <c r="S146" s="16">
        <f t="shared" si="143"/>
        <v>0.669287759347774</v>
      </c>
      <c r="T146" s="3">
        <v>0.01</v>
      </c>
      <c r="U146" s="17">
        <f t="shared" si="144"/>
        <v>0.00669287759347774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0.0166428775934777</v>
      </c>
      <c r="AU146" s="24">
        <f t="shared" si="148"/>
        <v>28.47</v>
      </c>
      <c r="AV146" s="1">
        <f t="shared" si="149"/>
        <v>0.3</v>
      </c>
      <c r="AW146" s="2">
        <f t="shared" si="154"/>
        <v>1.35</v>
      </c>
      <c r="AX146" s="1">
        <f t="shared" si="150"/>
        <v>1285.71796452171</v>
      </c>
      <c r="AZ146" s="2">
        <f t="shared" si="155"/>
        <v>1.93333333333333</v>
      </c>
      <c r="BA146" s="1">
        <f t="shared" si="151"/>
        <v>1841.27510968541</v>
      </c>
    </row>
    <row r="147" s="1" customFormat="1" spans="1:53">
      <c r="A147" s="6"/>
      <c r="B147" s="6"/>
      <c r="C147" s="9">
        <v>8</v>
      </c>
      <c r="D147" s="10">
        <v>20.9573225806452</v>
      </c>
      <c r="E147" s="12">
        <f t="shared" si="152"/>
        <v>21.1792258064516</v>
      </c>
      <c r="F147" s="9" t="s">
        <v>109</v>
      </c>
      <c r="G147" s="6">
        <v>9</v>
      </c>
      <c r="H147" s="11">
        <f t="shared" si="135"/>
        <v>20.9573225806452</v>
      </c>
      <c r="I147" s="11">
        <f t="shared" si="136"/>
        <v>294.107322580645</v>
      </c>
      <c r="J147" s="11">
        <f t="shared" si="137"/>
        <v>0.22097466035645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0.935196375997419</v>
      </c>
      <c r="P147" s="11">
        <f t="shared" si="140"/>
        <v>0.206654701552613</v>
      </c>
      <c r="Q147" s="15">
        <f t="shared" si="141"/>
        <v>0.0619964104657839</v>
      </c>
      <c r="R147" s="11">
        <f t="shared" si="142"/>
        <v>0.08541</v>
      </c>
      <c r="S147" s="16">
        <f t="shared" si="143"/>
        <v>0.725868287856034</v>
      </c>
      <c r="T147" s="3">
        <v>0.01</v>
      </c>
      <c r="U147" s="17">
        <f t="shared" si="144"/>
        <v>0.00725868287856034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0.0172086828785603</v>
      </c>
      <c r="AU147" s="24">
        <f t="shared" si="148"/>
        <v>28.47</v>
      </c>
      <c r="AV147" s="1">
        <f t="shared" si="149"/>
        <v>0.3</v>
      </c>
      <c r="AW147" s="2">
        <f t="shared" si="154"/>
        <v>1.35</v>
      </c>
      <c r="AX147" s="1">
        <f t="shared" si="150"/>
        <v>1329.42831541302</v>
      </c>
      <c r="AZ147" s="2">
        <f t="shared" si="155"/>
        <v>1.93333333333333</v>
      </c>
      <c r="BA147" s="1">
        <f t="shared" si="151"/>
        <v>1903.87264923345</v>
      </c>
    </row>
    <row r="148" s="1" customFormat="1" spans="1:53">
      <c r="A148" s="6"/>
      <c r="B148" s="6"/>
      <c r="C148" s="9">
        <v>9</v>
      </c>
      <c r="D148" s="10">
        <v>20.0409333333333</v>
      </c>
      <c r="E148" s="12">
        <f t="shared" si="152"/>
        <v>20.9573225806452</v>
      </c>
      <c r="F148" s="9" t="s">
        <v>109</v>
      </c>
      <c r="G148" s="6">
        <v>10</v>
      </c>
      <c r="H148" s="11">
        <f t="shared" si="135"/>
        <v>20.0409333333333</v>
      </c>
      <c r="I148" s="11">
        <f t="shared" si="136"/>
        <v>293.190933333333</v>
      </c>
      <c r="J148" s="11">
        <f t="shared" si="137"/>
        <v>0.19925234705378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1.01324167444481</v>
      </c>
      <c r="P148" s="11">
        <f t="shared" si="140"/>
        <v>0.201890781765829</v>
      </c>
      <c r="Q148" s="15">
        <f t="shared" si="141"/>
        <v>0.0605672345297488</v>
      </c>
      <c r="R148" s="11">
        <f t="shared" si="142"/>
        <v>0.08541</v>
      </c>
      <c r="S148" s="16">
        <f t="shared" si="143"/>
        <v>0.709135166019773</v>
      </c>
      <c r="T148" s="3">
        <v>0.01</v>
      </c>
      <c r="U148" s="17">
        <f t="shared" si="144"/>
        <v>0.00709135166019773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0.0170413516601977</v>
      </c>
      <c r="AU148" s="24">
        <f t="shared" si="148"/>
        <v>28.47</v>
      </c>
      <c r="AV148" s="1">
        <f t="shared" si="149"/>
        <v>0.3</v>
      </c>
      <c r="AW148" s="2">
        <f t="shared" si="154"/>
        <v>1.35</v>
      </c>
      <c r="AX148" s="1">
        <f t="shared" si="150"/>
        <v>1316.50141907158</v>
      </c>
      <c r="AZ148" s="2">
        <f t="shared" si="155"/>
        <v>1.93333333333333</v>
      </c>
      <c r="BA148" s="1">
        <f t="shared" si="151"/>
        <v>1885.36005694201</v>
      </c>
    </row>
    <row r="149" s="1" customFormat="1" spans="1:53">
      <c r="A149" s="6"/>
      <c r="B149" s="6"/>
      <c r="C149" s="9">
        <v>10</v>
      </c>
      <c r="D149" s="10">
        <v>17.2166129032258</v>
      </c>
      <c r="E149" s="12">
        <f t="shared" si="152"/>
        <v>20.0409333333333</v>
      </c>
      <c r="F149" s="9" t="s">
        <v>109</v>
      </c>
      <c r="G149" s="6">
        <v>11</v>
      </c>
      <c r="H149" s="11">
        <f t="shared" si="135"/>
        <v>17.2166129032258</v>
      </c>
      <c r="I149" s="11">
        <f t="shared" si="136"/>
        <v>290.366612903226</v>
      </c>
      <c r="J149" s="11">
        <f t="shared" si="137"/>
        <v>0.144250271540515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0.770783348045028</v>
      </c>
      <c r="O149" s="11">
        <f t="shared" si="153"/>
        <v>0.325267544633949</v>
      </c>
      <c r="P149" s="11">
        <f t="shared" si="140"/>
        <v>0.0469199316367637</v>
      </c>
      <c r="Q149" s="15">
        <f t="shared" si="141"/>
        <v>0.0140759794910291</v>
      </c>
      <c r="R149" s="11">
        <f t="shared" si="142"/>
        <v>0.08541</v>
      </c>
      <c r="S149" s="16">
        <f t="shared" si="143"/>
        <v>0.164804817831976</v>
      </c>
      <c r="T149" s="3">
        <v>0.01</v>
      </c>
      <c r="U149" s="17">
        <f t="shared" si="144"/>
        <v>0.00164804817831976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0.00713804817831976</v>
      </c>
      <c r="AU149" s="24">
        <f t="shared" si="148"/>
        <v>28.47</v>
      </c>
      <c r="AV149" s="1">
        <f t="shared" si="149"/>
        <v>0.3</v>
      </c>
      <c r="AW149" s="2">
        <f t="shared" si="154"/>
        <v>1.35</v>
      </c>
      <c r="AX149" s="1">
        <f t="shared" si="150"/>
        <v>551.438098546358</v>
      </c>
      <c r="AZ149" s="2">
        <f t="shared" si="155"/>
        <v>1.93333333333333</v>
      </c>
      <c r="BA149" s="1">
        <f t="shared" si="151"/>
        <v>789.713820140464</v>
      </c>
    </row>
    <row r="150" s="1" customFormat="1" spans="1:54">
      <c r="A150" s="6"/>
      <c r="B150" s="6"/>
      <c r="C150" s="9">
        <v>11</v>
      </c>
      <c r="D150" s="10">
        <v>13.6020666666667</v>
      </c>
      <c r="E150" s="12">
        <f t="shared" si="152"/>
        <v>17.2166129032258</v>
      </c>
      <c r="F150" s="9" t="s">
        <v>111</v>
      </c>
      <c r="G150" s="6">
        <v>12</v>
      </c>
      <c r="H150" s="11">
        <f t="shared" si="135"/>
        <v>13.6020666666667</v>
      </c>
      <c r="I150" s="11">
        <f t="shared" si="136"/>
        <v>286.752066666667</v>
      </c>
      <c r="J150" s="11">
        <f t="shared" si="137"/>
        <v>0.0945250894523381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0.563047612997185</v>
      </c>
      <c r="P150" s="11">
        <f t="shared" si="140"/>
        <v>0.0532221259844844</v>
      </c>
      <c r="Q150" s="15">
        <f t="shared" si="141"/>
        <v>0.0159666377953453</v>
      </c>
      <c r="R150" s="11">
        <f t="shared" si="142"/>
        <v>0.08541</v>
      </c>
      <c r="S150" s="16">
        <f t="shared" si="143"/>
        <v>0.186941081786036</v>
      </c>
      <c r="T150" s="3">
        <v>0.01</v>
      </c>
      <c r="U150" s="17">
        <f t="shared" si="144"/>
        <v>0.00186941081786036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0.00735941081786036</v>
      </c>
      <c r="AU150" s="24">
        <f t="shared" si="148"/>
        <v>28.47</v>
      </c>
      <c r="AV150" s="1">
        <f t="shared" si="149"/>
        <v>0.3</v>
      </c>
      <c r="AW150" s="2">
        <f t="shared" si="154"/>
        <v>1.35</v>
      </c>
      <c r="AX150" s="1">
        <f t="shared" si="150"/>
        <v>568.539102908898</v>
      </c>
      <c r="AY150" s="1">
        <f>SUM(AX139:AX150)</f>
        <v>10949.0676438523</v>
      </c>
      <c r="AZ150" s="2">
        <f t="shared" si="155"/>
        <v>1.93333333333333</v>
      </c>
      <c r="BA150" s="1">
        <f t="shared" si="151"/>
        <v>814.204147375706</v>
      </c>
      <c r="BB150" s="1">
        <f>SUM(BA139:BA150)</f>
        <v>15680.1462553934</v>
      </c>
    </row>
    <row r="151" s="1" customFormat="1" spans="1:46">
      <c r="A151" s="6"/>
      <c r="B151" s="6"/>
      <c r="C151" s="9">
        <v>12</v>
      </c>
      <c r="D151" s="10">
        <v>9.78832258064516</v>
      </c>
      <c r="E151" s="12">
        <f t="shared" si="152"/>
        <v>13.6020666666667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662.7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44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52.7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362.1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747.4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36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2664384.05784359</v>
      </c>
      <c r="J16" s="7" t="s">
        <v>35</v>
      </c>
      <c r="K16" s="7">
        <f>I16/(10000*1000)</f>
        <v>0.266438405784359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12784503.5495212</v>
      </c>
      <c r="J17" s="7" t="s">
        <v>35</v>
      </c>
      <c r="K17" s="7">
        <f>I17/(10000*1000)</f>
        <v>1.27845035495212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-14.7551873477419</v>
      </c>
      <c r="E29" s="9"/>
      <c r="F29" s="9"/>
      <c r="G29" s="6">
        <v>1</v>
      </c>
      <c r="H29" s="11">
        <f t="shared" ref="H29:H40" si="0">E30</f>
        <v>-14.7551873477419</v>
      </c>
      <c r="I29" s="11">
        <f t="shared" ref="I29:I40" si="1">H29+273.15</f>
        <v>258.394812652258</v>
      </c>
      <c r="J29" s="11">
        <f t="shared" ref="J29:J40" si="2">EXP(($C$18*(I29-$C$16))/($C$19*I29*$C$16))</f>
        <v>0.00227610186565435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0.00226109856085658</v>
      </c>
      <c r="Q29" s="15">
        <f t="shared" ref="Q29:Q40" si="6">P29*$B$31</f>
        <v>0.000293942812911355</v>
      </c>
      <c r="R29" s="11">
        <f t="shared" ref="R29:R40" si="7">L29*$B$31</f>
        <v>0.129143083333333</v>
      </c>
      <c r="S29" s="16">
        <f t="shared" ref="S29:S40" si="8">Q29/R29</f>
        <v>0.00227610186565435</v>
      </c>
      <c r="T29" s="3">
        <v>0.01</v>
      </c>
      <c r="U29" s="17">
        <f t="shared" ref="U29:U40" si="9">S29*T29</f>
        <v>2.27610186565435e-5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0.0219227610186565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3.66666666666667</v>
      </c>
      <c r="AU29" s="1">
        <f t="shared" ref="AU29:AU40" si="17">AT29*10000*AS29*0.67*AR29*AQ29</f>
        <v>6955.24822152052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-15.6709032258065</v>
      </c>
      <c r="E30" s="12">
        <f t="shared" ref="E30:E41" si="18">D29</f>
        <v>-14.7551873477419</v>
      </c>
      <c r="F30" s="9" t="s">
        <v>109</v>
      </c>
      <c r="G30" s="6">
        <v>2</v>
      </c>
      <c r="H30" s="11">
        <f t="shared" si="0"/>
        <v>-15.6709032258065</v>
      </c>
      <c r="I30" s="11">
        <f t="shared" si="1"/>
        <v>257.479096774193</v>
      </c>
      <c r="J30" s="11">
        <f t="shared" si="2"/>
        <v>0.0019906278577408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1.98455556810581</v>
      </c>
      <c r="P30" s="11">
        <f t="shared" si="5"/>
        <v>0.00395051159910605</v>
      </c>
      <c r="Q30" s="15">
        <f t="shared" si="6"/>
        <v>0.000513566507883786</v>
      </c>
      <c r="R30" s="11">
        <f t="shared" si="7"/>
        <v>0.129143083333333</v>
      </c>
      <c r="S30" s="16">
        <f t="shared" si="8"/>
        <v>0.00397672484370078</v>
      </c>
      <c r="T30" s="3">
        <v>0.01</v>
      </c>
      <c r="U30" s="17">
        <f t="shared" si="9"/>
        <v>3.97672484370078e-5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0.021939767248437</v>
      </c>
      <c r="AR30" s="24">
        <f t="shared" si="15"/>
        <v>99.3408333333333</v>
      </c>
      <c r="AS30" s="1">
        <f t="shared" si="16"/>
        <v>0.13</v>
      </c>
      <c r="AT30" s="2">
        <f>$E$4/12</f>
        <v>3.66666666666667</v>
      </c>
      <c r="AU30" s="1">
        <f t="shared" si="17"/>
        <v>6960.64364362701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-12.8521724137931</v>
      </c>
      <c r="E31" s="12">
        <f t="shared" si="18"/>
        <v>-15.6709032258065</v>
      </c>
      <c r="F31" s="9" t="s">
        <v>109</v>
      </c>
      <c r="G31" s="6">
        <v>3</v>
      </c>
      <c r="H31" s="11">
        <f t="shared" si="0"/>
        <v>-12.8521724137931</v>
      </c>
      <c r="I31" s="11">
        <f t="shared" si="1"/>
        <v>260.297827586207</v>
      </c>
      <c r="J31" s="11">
        <f t="shared" si="2"/>
        <v>0.00299802239091122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2.97401338984004</v>
      </c>
      <c r="P31" s="11">
        <f t="shared" si="5"/>
        <v>0.00891615873361021</v>
      </c>
      <c r="Q31" s="15">
        <f t="shared" si="6"/>
        <v>0.00115910063536933</v>
      </c>
      <c r="R31" s="11">
        <f t="shared" si="7"/>
        <v>0.129143083333333</v>
      </c>
      <c r="S31" s="16">
        <f t="shared" si="8"/>
        <v>0.00897532105825255</v>
      </c>
      <c r="T31" s="3">
        <v>0.01</v>
      </c>
      <c r="U31" s="17">
        <f t="shared" si="9"/>
        <v>8.97532105825255e-5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0.0219897532105825</v>
      </c>
      <c r="AR31" s="24">
        <f t="shared" si="15"/>
        <v>99.3408333333333</v>
      </c>
      <c r="AS31" s="1">
        <f t="shared" si="16"/>
        <v>0.13</v>
      </c>
      <c r="AT31" s="2">
        <f>$E$4/12</f>
        <v>3.66666666666667</v>
      </c>
      <c r="AU31" s="1">
        <f t="shared" si="17"/>
        <v>6976.5022653589</v>
      </c>
    </row>
    <row r="32" s="1" customFormat="1" spans="1:47">
      <c r="A32" s="6"/>
      <c r="B32" s="6"/>
      <c r="C32" s="9">
        <v>3</v>
      </c>
      <c r="D32" s="10">
        <v>-8.20345161290323</v>
      </c>
      <c r="E32" s="12">
        <f t="shared" si="18"/>
        <v>-12.8521724137931</v>
      </c>
      <c r="F32" s="9" t="s">
        <v>109</v>
      </c>
      <c r="G32" s="6">
        <v>4</v>
      </c>
      <c r="H32" s="11">
        <f t="shared" si="0"/>
        <v>-8.20345161290323</v>
      </c>
      <c r="I32" s="11">
        <f t="shared" si="1"/>
        <v>264.946548387097</v>
      </c>
      <c r="J32" s="11">
        <f t="shared" si="2"/>
        <v>0.00577928568779429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3.95850556443976</v>
      </c>
      <c r="P32" s="11">
        <f t="shared" si="5"/>
        <v>0.0228773345536208</v>
      </c>
      <c r="Q32" s="15">
        <f t="shared" si="6"/>
        <v>0.0029740534919707</v>
      </c>
      <c r="R32" s="11">
        <f t="shared" si="7"/>
        <v>0.129143083333333</v>
      </c>
      <c r="S32" s="16">
        <f t="shared" si="8"/>
        <v>0.0230291349347323</v>
      </c>
      <c r="T32" s="3">
        <v>0.01</v>
      </c>
      <c r="U32" s="17">
        <f t="shared" si="9"/>
        <v>0.000230291349347323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0.0221302913493473</v>
      </c>
      <c r="AR32" s="24">
        <f t="shared" si="15"/>
        <v>99.3408333333333</v>
      </c>
      <c r="AS32" s="1">
        <f t="shared" si="16"/>
        <v>0.13</v>
      </c>
      <c r="AT32" s="2">
        <f>$E$4/12</f>
        <v>3.66666666666667</v>
      </c>
      <c r="AU32" s="1">
        <f t="shared" si="17"/>
        <v>7021.08960720274</v>
      </c>
    </row>
    <row r="33" s="1" customFormat="1" spans="1:47">
      <c r="A33" s="6"/>
      <c r="B33" s="6"/>
      <c r="C33" s="9">
        <v>4</v>
      </c>
      <c r="D33" s="10">
        <v>-4.42526666666667</v>
      </c>
      <c r="E33" s="12">
        <f t="shared" si="18"/>
        <v>-8.20345161290323</v>
      </c>
      <c r="F33" s="9" t="s">
        <v>109</v>
      </c>
      <c r="G33" s="6">
        <v>5</v>
      </c>
      <c r="H33" s="11">
        <f t="shared" si="0"/>
        <v>-4.42526666666667</v>
      </c>
      <c r="I33" s="11">
        <f t="shared" si="1"/>
        <v>268.724733333333</v>
      </c>
      <c r="J33" s="11">
        <f t="shared" si="2"/>
        <v>0.00968883002812506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3.73884681839183</v>
      </c>
      <c r="O33" s="11">
        <f t="shared" si="19"/>
        <v>1.19018974482764</v>
      </c>
      <c r="P33" s="11">
        <f t="shared" si="5"/>
        <v>0.0115315461388525</v>
      </c>
      <c r="Q33" s="15">
        <f t="shared" si="6"/>
        <v>0.00149910099805083</v>
      </c>
      <c r="R33" s="11">
        <f t="shared" si="7"/>
        <v>0.129143083333333</v>
      </c>
      <c r="S33" s="16">
        <f t="shared" si="8"/>
        <v>0.0116080626182781</v>
      </c>
      <c r="T33" s="3">
        <v>0.01</v>
      </c>
      <c r="U33" s="17">
        <f t="shared" si="9"/>
        <v>0.000116080626182781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0.0220160806261828</v>
      </c>
      <c r="AR33" s="24">
        <f t="shared" si="15"/>
        <v>99.3408333333333</v>
      </c>
      <c r="AS33" s="1">
        <f t="shared" si="16"/>
        <v>0.13</v>
      </c>
      <c r="AT33" s="2">
        <f>$E$4/12</f>
        <v>3.66666666666667</v>
      </c>
      <c r="AU33" s="1">
        <f t="shared" si="17"/>
        <v>6984.85494093545</v>
      </c>
    </row>
    <row r="34" s="1" customFormat="1" spans="1:47">
      <c r="A34" s="6"/>
      <c r="B34" s="6"/>
      <c r="C34" s="9">
        <v>5</v>
      </c>
      <c r="D34" s="10">
        <v>0.205645161290323</v>
      </c>
      <c r="E34" s="12">
        <f t="shared" si="18"/>
        <v>-4.42526666666667</v>
      </c>
      <c r="F34" s="9" t="s">
        <v>111</v>
      </c>
      <c r="G34" s="6">
        <v>6</v>
      </c>
      <c r="H34" s="11">
        <f t="shared" si="0"/>
        <v>0.205645161290323</v>
      </c>
      <c r="I34" s="11">
        <f t="shared" si="1"/>
        <v>273.35564516129</v>
      </c>
      <c r="J34" s="11">
        <f t="shared" si="2"/>
        <v>0.0179000146023377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2.17206653202212</v>
      </c>
      <c r="P34" s="11">
        <f t="shared" si="5"/>
        <v>0.0388800226404449</v>
      </c>
      <c r="Q34" s="15">
        <f t="shared" si="6"/>
        <v>0.00505440294325784</v>
      </c>
      <c r="R34" s="11">
        <f t="shared" si="7"/>
        <v>0.129143083333333</v>
      </c>
      <c r="S34" s="16">
        <f t="shared" si="8"/>
        <v>0.0391380073388201</v>
      </c>
      <c r="T34" s="3">
        <v>0.01</v>
      </c>
      <c r="U34" s="17">
        <f t="shared" si="9"/>
        <v>0.000391380073388201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0.0222913800733882</v>
      </c>
      <c r="AR34" s="24">
        <f t="shared" si="15"/>
        <v>99.3408333333333</v>
      </c>
      <c r="AS34" s="1">
        <f t="shared" si="16"/>
        <v>0.13</v>
      </c>
      <c r="AT34" s="2">
        <f>$E$4/12</f>
        <v>3.66666666666667</v>
      </c>
      <c r="AU34" s="1">
        <f t="shared" si="17"/>
        <v>7072.1968587227</v>
      </c>
    </row>
    <row r="35" s="1" customFormat="1" spans="1:47">
      <c r="A35" s="6"/>
      <c r="B35" s="6"/>
      <c r="C35" s="9">
        <v>6</v>
      </c>
      <c r="D35" s="10">
        <v>6.04316666666667</v>
      </c>
      <c r="E35" s="12">
        <f t="shared" si="18"/>
        <v>0.205645161290323</v>
      </c>
      <c r="F35" s="9" t="s">
        <v>109</v>
      </c>
      <c r="G35" s="6">
        <v>7</v>
      </c>
      <c r="H35" s="11">
        <f t="shared" si="0"/>
        <v>6.04316666666667</v>
      </c>
      <c r="I35" s="11">
        <f t="shared" si="1"/>
        <v>279.193166666667</v>
      </c>
      <c r="J35" s="11">
        <f t="shared" si="2"/>
        <v>0.0376959664056126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3.12659484271501</v>
      </c>
      <c r="P35" s="11">
        <f t="shared" si="5"/>
        <v>0.117860014154947</v>
      </c>
      <c r="Q35" s="15">
        <f t="shared" si="6"/>
        <v>0.0153218018401431</v>
      </c>
      <c r="R35" s="11">
        <f t="shared" si="7"/>
        <v>0.129143083333333</v>
      </c>
      <c r="S35" s="16">
        <f t="shared" si="8"/>
        <v>0.118642063087465</v>
      </c>
      <c r="T35" s="3">
        <v>0.01</v>
      </c>
      <c r="U35" s="17">
        <f t="shared" si="9"/>
        <v>0.00118642063087465</v>
      </c>
      <c r="V35" s="16"/>
      <c r="W35" s="3"/>
      <c r="X35" s="17"/>
      <c r="Y35" s="18">
        <v>0.02</v>
      </c>
      <c r="Z35" s="3">
        <v>0.21</v>
      </c>
      <c r="AA35" s="19">
        <f t="shared" si="10"/>
        <v>0.0042</v>
      </c>
      <c r="AB35" s="3">
        <v>0.01</v>
      </c>
      <c r="AC35" s="3">
        <v>0.29</v>
      </c>
      <c r="AD35" s="19">
        <f t="shared" si="11"/>
        <v>0.0029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0.0230864206308747</v>
      </c>
      <c r="AR35" s="24">
        <f t="shared" si="15"/>
        <v>99.3408333333333</v>
      </c>
      <c r="AS35" s="1">
        <f t="shared" si="16"/>
        <v>0.13</v>
      </c>
      <c r="AT35" s="2">
        <f>$E$4/12</f>
        <v>3.66666666666667</v>
      </c>
      <c r="AU35" s="1">
        <f t="shared" si="17"/>
        <v>7324.43262495618</v>
      </c>
    </row>
    <row r="36" s="1" customFormat="1" spans="1:47">
      <c r="A36" s="6"/>
      <c r="B36" s="6"/>
      <c r="C36" s="9">
        <v>7</v>
      </c>
      <c r="D36" s="10">
        <v>8.92132258064516</v>
      </c>
      <c r="E36" s="12">
        <f t="shared" si="18"/>
        <v>6.04316666666667</v>
      </c>
      <c r="F36" s="9" t="s">
        <v>109</v>
      </c>
      <c r="G36" s="6">
        <v>8</v>
      </c>
      <c r="H36" s="11">
        <f t="shared" si="0"/>
        <v>8.92132258064516</v>
      </c>
      <c r="I36" s="11">
        <f t="shared" si="1"/>
        <v>282.071322580645</v>
      </c>
      <c r="J36" s="11">
        <f t="shared" si="2"/>
        <v>0.0538069477020565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4.0021431618934</v>
      </c>
      <c r="P36" s="11">
        <f t="shared" si="5"/>
        <v>0.215343107808141</v>
      </c>
      <c r="Q36" s="15">
        <f t="shared" si="6"/>
        <v>0.0279946040150583</v>
      </c>
      <c r="R36" s="11">
        <f t="shared" si="7"/>
        <v>0.129143083333333</v>
      </c>
      <c r="S36" s="16">
        <f t="shared" si="8"/>
        <v>0.216771996552081</v>
      </c>
      <c r="T36" s="3">
        <v>0.01</v>
      </c>
      <c r="U36" s="17">
        <f t="shared" si="9"/>
        <v>0.00216771996552081</v>
      </c>
      <c r="V36" s="16"/>
      <c r="W36" s="3"/>
      <c r="X36" s="17"/>
      <c r="Y36" s="18">
        <v>0.02</v>
      </c>
      <c r="Z36" s="3">
        <v>0.21</v>
      </c>
      <c r="AA36" s="19">
        <f t="shared" si="10"/>
        <v>0.0042</v>
      </c>
      <c r="AB36" s="3">
        <v>0.01</v>
      </c>
      <c r="AC36" s="3">
        <v>0.29</v>
      </c>
      <c r="AD36" s="19">
        <f t="shared" si="11"/>
        <v>0.0029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0.0240677199655208</v>
      </c>
      <c r="AR36" s="24">
        <f t="shared" si="15"/>
        <v>99.3408333333333</v>
      </c>
      <c r="AS36" s="1">
        <f t="shared" si="16"/>
        <v>0.13</v>
      </c>
      <c r="AT36" s="2">
        <f>$E$4/12</f>
        <v>3.66666666666667</v>
      </c>
      <c r="AU36" s="1">
        <f t="shared" si="17"/>
        <v>7635.76113171993</v>
      </c>
    </row>
    <row r="37" s="1" customFormat="1" spans="1:47">
      <c r="A37" s="6"/>
      <c r="B37" s="6"/>
      <c r="C37" s="9">
        <v>8</v>
      </c>
      <c r="D37" s="10">
        <v>8.93896774193548</v>
      </c>
      <c r="E37" s="12">
        <f t="shared" si="18"/>
        <v>8.92132258064516</v>
      </c>
      <c r="F37" s="9" t="s">
        <v>109</v>
      </c>
      <c r="G37" s="6">
        <v>9</v>
      </c>
      <c r="H37" s="11">
        <f t="shared" si="0"/>
        <v>8.93896774193548</v>
      </c>
      <c r="I37" s="11">
        <f t="shared" si="1"/>
        <v>282.088967741935</v>
      </c>
      <c r="J37" s="11">
        <f t="shared" si="2"/>
        <v>0.0539232541171303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4.78020838741859</v>
      </c>
      <c r="P37" s="11">
        <f t="shared" si="5"/>
        <v>0.25776439160761</v>
      </c>
      <c r="Q37" s="15">
        <f t="shared" si="6"/>
        <v>0.0335093709089893</v>
      </c>
      <c r="R37" s="11">
        <f t="shared" si="7"/>
        <v>0.129143083333333</v>
      </c>
      <c r="S37" s="16">
        <f t="shared" si="8"/>
        <v>0.259474762752085</v>
      </c>
      <c r="T37" s="3">
        <v>0.01</v>
      </c>
      <c r="U37" s="17">
        <f t="shared" si="9"/>
        <v>0.00259474762752085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0.0244947476275209</v>
      </c>
      <c r="AR37" s="24">
        <f t="shared" si="15"/>
        <v>99.3408333333333</v>
      </c>
      <c r="AS37" s="1">
        <f t="shared" si="16"/>
        <v>0.13</v>
      </c>
      <c r="AT37" s="2">
        <f>$E$4/12</f>
        <v>3.66666666666667</v>
      </c>
      <c r="AU37" s="1">
        <f t="shared" si="17"/>
        <v>7771.2405717475</v>
      </c>
    </row>
    <row r="38" s="1" customFormat="1" spans="1:47">
      <c r="A38" s="6"/>
      <c r="B38" s="6"/>
      <c r="C38" s="9">
        <v>9</v>
      </c>
      <c r="D38" s="10">
        <v>7.1886</v>
      </c>
      <c r="E38" s="12">
        <f t="shared" si="18"/>
        <v>8.93896774193548</v>
      </c>
      <c r="F38" s="9" t="s">
        <v>109</v>
      </c>
      <c r="G38" s="6">
        <v>10</v>
      </c>
      <c r="H38" s="11">
        <f t="shared" si="0"/>
        <v>7.1886</v>
      </c>
      <c r="I38" s="11">
        <f t="shared" si="1"/>
        <v>280.3386</v>
      </c>
      <c r="J38" s="11">
        <f t="shared" si="2"/>
        <v>0.0434689778022221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5.51585232914431</v>
      </c>
      <c r="P38" s="11">
        <f t="shared" si="5"/>
        <v>0.239768462455909</v>
      </c>
      <c r="Q38" s="15">
        <f t="shared" si="6"/>
        <v>0.0311699001192682</v>
      </c>
      <c r="R38" s="11">
        <f t="shared" si="7"/>
        <v>0.129143083333333</v>
      </c>
      <c r="S38" s="16">
        <f t="shared" si="8"/>
        <v>0.241359423321303</v>
      </c>
      <c r="T38" s="3">
        <v>0.01</v>
      </c>
      <c r="U38" s="17">
        <f t="shared" si="9"/>
        <v>0.00241359423321303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0.024313594233213</v>
      </c>
      <c r="AR38" s="24">
        <f t="shared" si="15"/>
        <v>99.3408333333333</v>
      </c>
      <c r="AS38" s="1">
        <f t="shared" si="16"/>
        <v>0.13</v>
      </c>
      <c r="AT38" s="2">
        <f>$E$4/12</f>
        <v>3.66666666666667</v>
      </c>
      <c r="AU38" s="1">
        <f t="shared" si="17"/>
        <v>7713.76757268002</v>
      </c>
    </row>
    <row r="39" s="1" customFormat="1" spans="1:47">
      <c r="A39" s="6"/>
      <c r="B39" s="6"/>
      <c r="C39" s="9">
        <v>10</v>
      </c>
      <c r="D39" s="10">
        <v>1.7418064516129</v>
      </c>
      <c r="E39" s="12">
        <f t="shared" si="18"/>
        <v>7.1886</v>
      </c>
      <c r="F39" s="9" t="s">
        <v>109</v>
      </c>
      <c r="G39" s="6">
        <v>11</v>
      </c>
      <c r="H39" s="11">
        <f t="shared" si="0"/>
        <v>1.7418064516129</v>
      </c>
      <c r="I39" s="11">
        <f t="shared" si="1"/>
        <v>274.891806451613</v>
      </c>
      <c r="J39" s="11">
        <f t="shared" si="2"/>
        <v>0.0218423726785322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5.01227967335398</v>
      </c>
      <c r="O39" s="11">
        <f t="shared" si="19"/>
        <v>1.25721252666775</v>
      </c>
      <c r="P39" s="11">
        <f t="shared" si="5"/>
        <v>0.0274605045435961</v>
      </c>
      <c r="Q39" s="15">
        <f t="shared" si="6"/>
        <v>0.0035698655906675</v>
      </c>
      <c r="R39" s="11">
        <f t="shared" si="7"/>
        <v>0.129143083333333</v>
      </c>
      <c r="S39" s="16">
        <f t="shared" si="8"/>
        <v>0.0276427161139809</v>
      </c>
      <c r="T39" s="3">
        <v>0.01</v>
      </c>
      <c r="U39" s="17">
        <f t="shared" si="9"/>
        <v>0.000276427161139809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0.0221764271611398</v>
      </c>
      <c r="AR39" s="24">
        <f t="shared" si="15"/>
        <v>99.3408333333333</v>
      </c>
      <c r="AS39" s="1">
        <f t="shared" si="16"/>
        <v>0.13</v>
      </c>
      <c r="AT39" s="2">
        <f>$E$4/12</f>
        <v>3.66666666666667</v>
      </c>
      <c r="AU39" s="1">
        <f t="shared" si="17"/>
        <v>7035.7267244274</v>
      </c>
    </row>
    <row r="40" s="1" customFormat="1" spans="1:48">
      <c r="A40" s="6"/>
      <c r="B40" s="6"/>
      <c r="C40" s="9">
        <v>11</v>
      </c>
      <c r="D40" s="10">
        <v>-6.99953333333333</v>
      </c>
      <c r="E40" s="12">
        <f t="shared" si="18"/>
        <v>1.7418064516129</v>
      </c>
      <c r="F40" s="9" t="s">
        <v>111</v>
      </c>
      <c r="G40" s="6">
        <v>12</v>
      </c>
      <c r="H40" s="11">
        <f t="shared" si="0"/>
        <v>-6.99953333333333</v>
      </c>
      <c r="I40" s="11">
        <f t="shared" si="1"/>
        <v>266.150466666667</v>
      </c>
      <c r="J40" s="11">
        <f t="shared" si="2"/>
        <v>0.00682448535058513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2.22316035545749</v>
      </c>
      <c r="P40" s="11">
        <f t="shared" si="5"/>
        <v>0.0151719252778213</v>
      </c>
      <c r="Q40" s="15">
        <f t="shared" si="6"/>
        <v>0.00197235028611677</v>
      </c>
      <c r="R40" s="11">
        <f t="shared" si="7"/>
        <v>0.129143083333333</v>
      </c>
      <c r="S40" s="16">
        <f t="shared" si="8"/>
        <v>0.0152725971473509</v>
      </c>
      <c r="T40" s="3">
        <v>0.01</v>
      </c>
      <c r="U40" s="17">
        <f t="shared" si="9"/>
        <v>0.000152725971473509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0.0220527259714735</v>
      </c>
      <c r="AR40" s="24">
        <f t="shared" si="15"/>
        <v>99.3408333333333</v>
      </c>
      <c r="AS40" s="1">
        <f t="shared" si="16"/>
        <v>0.13</v>
      </c>
      <c r="AT40" s="2">
        <f>$E$4/12</f>
        <v>3.66666666666667</v>
      </c>
      <c r="AU40" s="1">
        <f t="shared" si="17"/>
        <v>6996.4810984456</v>
      </c>
      <c r="AV40" s="1">
        <f>SUM(AU29:AU40)</f>
        <v>86447.9452613439</v>
      </c>
    </row>
    <row r="41" s="1" customFormat="1" spans="1:46">
      <c r="A41" s="6"/>
      <c r="B41" s="6"/>
      <c r="C41" s="9">
        <v>12</v>
      </c>
      <c r="D41" s="10">
        <v>-11.2512580645161</v>
      </c>
      <c r="E41" s="12">
        <f t="shared" si="18"/>
        <v>-6.99953333333333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-14.7551873477419</v>
      </c>
      <c r="E44" s="9"/>
      <c r="F44" s="9"/>
      <c r="G44" s="6">
        <v>1</v>
      </c>
      <c r="H44" s="11">
        <f t="shared" ref="H44:H55" si="20">E45</f>
        <v>-14.7551873477419</v>
      </c>
      <c r="I44" s="11">
        <f t="shared" ref="I44:I55" si="21">H44+273.15</f>
        <v>258.394812652258</v>
      </c>
      <c r="J44" s="11">
        <f t="shared" ref="J44:J55" si="22">EXP(($C$18*(I44-$C$16))/($C$19*I44*$C$16))</f>
        <v>0.00227610186565435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0.00139349025820334</v>
      </c>
      <c r="Q44" s="15">
        <f t="shared" ref="Q44:Q55" si="26">P44*$B$46</f>
        <v>0.000250828246476602</v>
      </c>
      <c r="R44" s="11">
        <f t="shared" ref="R44:R55" si="27">L44*$B$46</f>
        <v>0.1102008</v>
      </c>
      <c r="S44" s="16">
        <f t="shared" ref="S44:S55" si="28">Q44/R44</f>
        <v>0.00227610186565435</v>
      </c>
      <c r="T44" s="3">
        <v>0.01</v>
      </c>
      <c r="U44" s="17">
        <f t="shared" ref="U44:U55" si="29">S44*T44</f>
        <v>2.27610186565435e-5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0.0191227610186565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55.225</v>
      </c>
      <c r="AU44" s="1">
        <f t="shared" ref="AU44:AU55" si="37">AT44*10000*AS44*0.67*AR44*AQ44</f>
        <v>77973.2923188682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-15.6709032258065</v>
      </c>
      <c r="E45" s="12">
        <f t="shared" ref="E45:E56" si="38">D44</f>
        <v>-14.7551873477419</v>
      </c>
      <c r="F45" s="9" t="s">
        <v>109</v>
      </c>
      <c r="G45" s="6">
        <v>2</v>
      </c>
      <c r="H45" s="11">
        <f t="shared" si="20"/>
        <v>-15.6709032258065</v>
      </c>
      <c r="I45" s="11">
        <f t="shared" si="21"/>
        <v>257.479096774193</v>
      </c>
      <c r="J45" s="11">
        <f t="shared" si="22"/>
        <v>0.0019906278577408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1.22305984307513</v>
      </c>
      <c r="P45" s="11">
        <f t="shared" si="25"/>
        <v>0.00243465699530945</v>
      </c>
      <c r="Q45" s="15">
        <f t="shared" si="26"/>
        <v>0.000438238259155701</v>
      </c>
      <c r="R45" s="11">
        <f t="shared" si="27"/>
        <v>0.1102008</v>
      </c>
      <c r="S45" s="16">
        <f t="shared" si="28"/>
        <v>0.00397672484370078</v>
      </c>
      <c r="T45" s="3">
        <v>0.01</v>
      </c>
      <c r="U45" s="17">
        <f t="shared" si="29"/>
        <v>3.97672484370078e-5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0.019139767248437</v>
      </c>
      <c r="AR45" s="24">
        <f t="shared" si="35"/>
        <v>61.2226666666667</v>
      </c>
      <c r="AS45" s="1">
        <f t="shared" si="36"/>
        <v>0.18</v>
      </c>
      <c r="AT45" s="2">
        <f>$E$3/12</f>
        <v>55.225</v>
      </c>
      <c r="AU45" s="1">
        <f t="shared" si="37"/>
        <v>78042.6354291346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-12.8521724137931</v>
      </c>
      <c r="E46" s="12">
        <f t="shared" si="38"/>
        <v>-15.6709032258065</v>
      </c>
      <c r="F46" s="9" t="s">
        <v>109</v>
      </c>
      <c r="G46" s="6">
        <v>3</v>
      </c>
      <c r="H46" s="11">
        <f t="shared" si="20"/>
        <v>-12.8521724137931</v>
      </c>
      <c r="I46" s="11">
        <f t="shared" si="21"/>
        <v>260.297827586207</v>
      </c>
      <c r="J46" s="11">
        <f t="shared" si="22"/>
        <v>0.00299802239091122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1.83285185274649</v>
      </c>
      <c r="P46" s="11">
        <f t="shared" si="25"/>
        <v>0.00549493089375709</v>
      </c>
      <c r="Q46" s="15">
        <f t="shared" si="26"/>
        <v>0.000989087560876276</v>
      </c>
      <c r="R46" s="11">
        <f t="shared" si="27"/>
        <v>0.1102008</v>
      </c>
      <c r="S46" s="16">
        <f t="shared" si="28"/>
        <v>0.00897532105825253</v>
      </c>
      <c r="T46" s="3">
        <v>0.01</v>
      </c>
      <c r="U46" s="17">
        <f t="shared" si="29"/>
        <v>8.97532105825253e-5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0.0191897532105825</v>
      </c>
      <c r="AR46" s="24">
        <f t="shared" si="35"/>
        <v>61.2226666666667</v>
      </c>
      <c r="AS46" s="1">
        <f t="shared" si="36"/>
        <v>0.18</v>
      </c>
      <c r="AT46" s="2">
        <f>$E$3/12</f>
        <v>55.225</v>
      </c>
      <c r="AU46" s="1">
        <f t="shared" si="37"/>
        <v>78246.453802141</v>
      </c>
    </row>
    <row r="47" s="1" customFormat="1" spans="1:47">
      <c r="A47" s="6"/>
      <c r="B47" s="6"/>
      <c r="C47" s="9">
        <v>3</v>
      </c>
      <c r="D47" s="10">
        <v>-8.20345161290323</v>
      </c>
      <c r="E47" s="12">
        <f t="shared" si="38"/>
        <v>-12.8521724137931</v>
      </c>
      <c r="F47" s="9" t="s">
        <v>109</v>
      </c>
      <c r="G47" s="6">
        <v>4</v>
      </c>
      <c r="H47" s="11">
        <f t="shared" si="20"/>
        <v>-8.20345161290323</v>
      </c>
      <c r="I47" s="11">
        <f t="shared" si="21"/>
        <v>264.946548387097</v>
      </c>
      <c r="J47" s="11">
        <f t="shared" si="22"/>
        <v>0.00577928568779429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2.4395835885194</v>
      </c>
      <c r="P47" s="11">
        <f t="shared" si="25"/>
        <v>0.014099050517308</v>
      </c>
      <c r="Q47" s="15">
        <f t="shared" si="26"/>
        <v>0.00253782909311544</v>
      </c>
      <c r="R47" s="11">
        <f t="shared" si="27"/>
        <v>0.1102008</v>
      </c>
      <c r="S47" s="16">
        <f t="shared" si="28"/>
        <v>0.0230291349347322</v>
      </c>
      <c r="T47" s="3">
        <v>0.01</v>
      </c>
      <c r="U47" s="17">
        <f t="shared" si="29"/>
        <v>0.000230291349347322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0.0193302913493473</v>
      </c>
      <c r="AR47" s="24">
        <f t="shared" si="35"/>
        <v>61.2226666666667</v>
      </c>
      <c r="AS47" s="1">
        <f t="shared" si="36"/>
        <v>0.18</v>
      </c>
      <c r="AT47" s="2">
        <f>$E$3/12</f>
        <v>55.225</v>
      </c>
      <c r="AU47" s="1">
        <f t="shared" si="37"/>
        <v>78819.499784631</v>
      </c>
    </row>
    <row r="48" s="1" customFormat="1" spans="1:47">
      <c r="A48" s="6"/>
      <c r="B48" s="6"/>
      <c r="C48" s="9">
        <v>4</v>
      </c>
      <c r="D48" s="10">
        <v>-4.42526666666667</v>
      </c>
      <c r="E48" s="12">
        <f t="shared" si="38"/>
        <v>-8.20345161290323</v>
      </c>
      <c r="F48" s="9" t="s">
        <v>109</v>
      </c>
      <c r="G48" s="6">
        <v>5</v>
      </c>
      <c r="H48" s="11">
        <f t="shared" si="20"/>
        <v>-4.42526666666667</v>
      </c>
      <c r="I48" s="11">
        <f t="shared" si="21"/>
        <v>268.724733333333</v>
      </c>
      <c r="J48" s="11">
        <f t="shared" si="22"/>
        <v>0.00968883002812506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2.30421031110199</v>
      </c>
      <c r="O48" s="11">
        <f t="shared" si="39"/>
        <v>0.733500893566772</v>
      </c>
      <c r="P48" s="11">
        <f t="shared" si="25"/>
        <v>0.0071067654832463</v>
      </c>
      <c r="Q48" s="15">
        <f t="shared" si="26"/>
        <v>0.00127921778698433</v>
      </c>
      <c r="R48" s="11">
        <f t="shared" si="27"/>
        <v>0.1102008</v>
      </c>
      <c r="S48" s="16">
        <f t="shared" si="28"/>
        <v>0.011608062618278</v>
      </c>
      <c r="T48" s="3">
        <v>0.01</v>
      </c>
      <c r="U48" s="17">
        <f t="shared" si="29"/>
        <v>0.00011608062618278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0.0192160806261828</v>
      </c>
      <c r="AR48" s="24">
        <f t="shared" si="35"/>
        <v>61.2226666666667</v>
      </c>
      <c r="AS48" s="1">
        <f t="shared" si="36"/>
        <v>0.18</v>
      </c>
      <c r="AT48" s="2">
        <f>$E$3/12</f>
        <v>55.225</v>
      </c>
      <c r="AU48" s="1">
        <f t="shared" si="37"/>
        <v>78353.8041617776</v>
      </c>
    </row>
    <row r="49" s="1" customFormat="1" spans="1:47">
      <c r="A49" s="6"/>
      <c r="B49" s="6"/>
      <c r="C49" s="9">
        <v>5</v>
      </c>
      <c r="D49" s="10">
        <v>0.205645161290323</v>
      </c>
      <c r="E49" s="12">
        <f t="shared" si="38"/>
        <v>-4.42526666666667</v>
      </c>
      <c r="F49" s="9" t="s">
        <v>111</v>
      </c>
      <c r="G49" s="6">
        <v>6</v>
      </c>
      <c r="H49" s="11">
        <f t="shared" si="20"/>
        <v>0.205645161290323</v>
      </c>
      <c r="I49" s="11">
        <f t="shared" si="21"/>
        <v>273.35564516129</v>
      </c>
      <c r="J49" s="11">
        <f t="shared" si="22"/>
        <v>0.0179000146023377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1.33862079475019</v>
      </c>
      <c r="P49" s="11">
        <f t="shared" si="25"/>
        <v>0.0239613317730213</v>
      </c>
      <c r="Q49" s="15">
        <f t="shared" si="26"/>
        <v>0.00431303971914384</v>
      </c>
      <c r="R49" s="11">
        <f t="shared" si="27"/>
        <v>0.1102008</v>
      </c>
      <c r="S49" s="16">
        <f t="shared" si="28"/>
        <v>0.03913800733882</v>
      </c>
      <c r="T49" s="3">
        <v>0.01</v>
      </c>
      <c r="U49" s="17">
        <f t="shared" si="29"/>
        <v>0.0003913800733882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0.0194913800733882</v>
      </c>
      <c r="AR49" s="24">
        <f t="shared" si="35"/>
        <v>61.2226666666667</v>
      </c>
      <c r="AS49" s="1">
        <f t="shared" si="36"/>
        <v>0.18</v>
      </c>
      <c r="AT49" s="2">
        <f>$E$3/12</f>
        <v>55.225</v>
      </c>
      <c r="AU49" s="1">
        <f t="shared" si="37"/>
        <v>79476.3410303412</v>
      </c>
    </row>
    <row r="50" s="1" customFormat="1" spans="1:47">
      <c r="A50" s="6"/>
      <c r="B50" s="6"/>
      <c r="C50" s="9">
        <v>6</v>
      </c>
      <c r="D50" s="10">
        <v>6.04316666666667</v>
      </c>
      <c r="E50" s="12">
        <f t="shared" si="38"/>
        <v>0.205645161290323</v>
      </c>
      <c r="F50" s="9" t="s">
        <v>109</v>
      </c>
      <c r="G50" s="6">
        <v>7</v>
      </c>
      <c r="H50" s="11">
        <f t="shared" si="20"/>
        <v>6.04316666666667</v>
      </c>
      <c r="I50" s="11">
        <f t="shared" si="21"/>
        <v>279.193166666667</v>
      </c>
      <c r="J50" s="11">
        <f t="shared" si="22"/>
        <v>0.0376959664056126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1.92688612964384</v>
      </c>
      <c r="P50" s="11">
        <f t="shared" si="25"/>
        <v>0.072635834810495</v>
      </c>
      <c r="Q50" s="15">
        <f t="shared" si="26"/>
        <v>0.0130744502658891</v>
      </c>
      <c r="R50" s="11">
        <f t="shared" si="27"/>
        <v>0.1102008</v>
      </c>
      <c r="S50" s="16">
        <f t="shared" si="28"/>
        <v>0.118642063087465</v>
      </c>
      <c r="T50" s="3">
        <v>0.01</v>
      </c>
      <c r="U50" s="17">
        <f t="shared" si="29"/>
        <v>0.00118642063087465</v>
      </c>
      <c r="V50" s="16"/>
      <c r="W50" s="3"/>
      <c r="X50" s="17"/>
      <c r="Y50" s="18">
        <v>0.02</v>
      </c>
      <c r="Z50" s="3">
        <v>0.29</v>
      </c>
      <c r="AA50" s="19">
        <f t="shared" si="30"/>
        <v>0.0058</v>
      </c>
      <c r="AB50" s="3">
        <v>0.01</v>
      </c>
      <c r="AC50" s="3">
        <v>0.28</v>
      </c>
      <c r="AD50" s="19">
        <f t="shared" si="31"/>
        <v>0.0028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0.0202864206308746</v>
      </c>
      <c r="AR50" s="24">
        <f t="shared" si="35"/>
        <v>61.2226666666667</v>
      </c>
      <c r="AS50" s="1">
        <f t="shared" si="36"/>
        <v>0.18</v>
      </c>
      <c r="AT50" s="2">
        <f>$E$3/12</f>
        <v>55.225</v>
      </c>
      <c r="AU50" s="1">
        <f t="shared" si="37"/>
        <v>82718.128643216</v>
      </c>
    </row>
    <row r="51" s="1" customFormat="1" spans="1:47">
      <c r="A51" s="6"/>
      <c r="B51" s="6"/>
      <c r="C51" s="9">
        <v>7</v>
      </c>
      <c r="D51" s="10">
        <v>8.92132258064516</v>
      </c>
      <c r="E51" s="12">
        <f t="shared" si="38"/>
        <v>6.04316666666667</v>
      </c>
      <c r="F51" s="9" t="s">
        <v>109</v>
      </c>
      <c r="G51" s="6">
        <v>8</v>
      </c>
      <c r="H51" s="11">
        <f t="shared" si="20"/>
        <v>8.92132258064516</v>
      </c>
      <c r="I51" s="11">
        <f t="shared" si="21"/>
        <v>282.071322580645</v>
      </c>
      <c r="J51" s="11">
        <f t="shared" si="22"/>
        <v>0.0538069477020565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2.46647696150001</v>
      </c>
      <c r="P51" s="11">
        <f t="shared" si="25"/>
        <v>0.132713596875758</v>
      </c>
      <c r="Q51" s="15">
        <f t="shared" si="26"/>
        <v>0.0238884474376365</v>
      </c>
      <c r="R51" s="11">
        <f t="shared" si="27"/>
        <v>0.1102008</v>
      </c>
      <c r="S51" s="16">
        <f t="shared" si="28"/>
        <v>0.21677199655208</v>
      </c>
      <c r="T51" s="3">
        <v>0.01</v>
      </c>
      <c r="U51" s="17">
        <f t="shared" si="29"/>
        <v>0.0021677199655208</v>
      </c>
      <c r="V51" s="16"/>
      <c r="W51" s="3"/>
      <c r="X51" s="17"/>
      <c r="Y51" s="18">
        <v>0.02</v>
      </c>
      <c r="Z51" s="3">
        <v>0.29</v>
      </c>
      <c r="AA51" s="19">
        <f t="shared" si="30"/>
        <v>0.0058</v>
      </c>
      <c r="AB51" s="3">
        <v>0.01</v>
      </c>
      <c r="AC51" s="3">
        <v>0.28</v>
      </c>
      <c r="AD51" s="19">
        <f t="shared" si="31"/>
        <v>0.0028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0.0212677199655208</v>
      </c>
      <c r="AR51" s="24">
        <f t="shared" si="35"/>
        <v>61.2226666666667</v>
      </c>
      <c r="AS51" s="1">
        <f t="shared" si="36"/>
        <v>0.18</v>
      </c>
      <c r="AT51" s="2">
        <f>$E$3/12</f>
        <v>55.225</v>
      </c>
      <c r="AU51" s="1">
        <f t="shared" si="37"/>
        <v>86719.3887017413</v>
      </c>
    </row>
    <row r="52" s="1" customFormat="1" spans="1:47">
      <c r="A52" s="6"/>
      <c r="B52" s="6"/>
      <c r="C52" s="9">
        <v>8</v>
      </c>
      <c r="D52" s="10">
        <v>8.93896774193548</v>
      </c>
      <c r="E52" s="12">
        <f t="shared" si="38"/>
        <v>8.92132258064516</v>
      </c>
      <c r="F52" s="9" t="s">
        <v>109</v>
      </c>
      <c r="G52" s="6">
        <v>9</v>
      </c>
      <c r="H52" s="11">
        <f t="shared" si="20"/>
        <v>8.93896774193548</v>
      </c>
      <c r="I52" s="11">
        <f t="shared" si="21"/>
        <v>282.088967741935</v>
      </c>
      <c r="J52" s="11">
        <f t="shared" si="22"/>
        <v>0.0539232541171303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2.94599003129092</v>
      </c>
      <c r="P52" s="11">
        <f t="shared" si="25"/>
        <v>0.158857369083833</v>
      </c>
      <c r="Q52" s="15">
        <f t="shared" si="26"/>
        <v>0.0285943264350899</v>
      </c>
      <c r="R52" s="11">
        <f t="shared" si="27"/>
        <v>0.1102008</v>
      </c>
      <c r="S52" s="16">
        <f t="shared" si="28"/>
        <v>0.259474762752085</v>
      </c>
      <c r="T52" s="3">
        <v>0.01</v>
      </c>
      <c r="U52" s="17">
        <f t="shared" si="29"/>
        <v>0.00259474762752085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0.0216947476275208</v>
      </c>
      <c r="AR52" s="24">
        <f t="shared" si="35"/>
        <v>61.2226666666667</v>
      </c>
      <c r="AS52" s="1">
        <f t="shared" si="36"/>
        <v>0.18</v>
      </c>
      <c r="AT52" s="2">
        <f>$E$3/12</f>
        <v>55.225</v>
      </c>
      <c r="AU52" s="1">
        <f t="shared" si="37"/>
        <v>88460.5992248916</v>
      </c>
    </row>
    <row r="53" s="1" customFormat="1" spans="1:47">
      <c r="A53" s="6"/>
      <c r="B53" s="6"/>
      <c r="C53" s="9">
        <v>9</v>
      </c>
      <c r="D53" s="10">
        <v>7.1886</v>
      </c>
      <c r="E53" s="12">
        <f t="shared" si="38"/>
        <v>8.93896774193548</v>
      </c>
      <c r="F53" s="9" t="s">
        <v>109</v>
      </c>
      <c r="G53" s="6">
        <v>10</v>
      </c>
      <c r="H53" s="11">
        <f t="shared" si="20"/>
        <v>7.1886</v>
      </c>
      <c r="I53" s="11">
        <f t="shared" si="21"/>
        <v>280.3386</v>
      </c>
      <c r="J53" s="11">
        <f t="shared" si="22"/>
        <v>0.0434689778022221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3.39935932887375</v>
      </c>
      <c r="P53" s="11">
        <f t="shared" si="25"/>
        <v>0.14776667520859</v>
      </c>
      <c r="Q53" s="15">
        <f t="shared" si="26"/>
        <v>0.0265980015375461</v>
      </c>
      <c r="R53" s="11">
        <f t="shared" si="27"/>
        <v>0.1102008</v>
      </c>
      <c r="S53" s="16">
        <f t="shared" si="28"/>
        <v>0.241359423321302</v>
      </c>
      <c r="T53" s="3">
        <v>0.01</v>
      </c>
      <c r="U53" s="17">
        <f t="shared" si="29"/>
        <v>0.00241359423321302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0.021513594233213</v>
      </c>
      <c r="AR53" s="24">
        <f t="shared" si="35"/>
        <v>61.2226666666667</v>
      </c>
      <c r="AS53" s="1">
        <f t="shared" si="36"/>
        <v>0.18</v>
      </c>
      <c r="AT53" s="2">
        <f>$E$3/12</f>
        <v>55.225</v>
      </c>
      <c r="AU53" s="1">
        <f t="shared" si="37"/>
        <v>87721.9440403636</v>
      </c>
    </row>
    <row r="54" s="1" customFormat="1" spans="1:47">
      <c r="A54" s="6"/>
      <c r="B54" s="6"/>
      <c r="C54" s="9">
        <v>10</v>
      </c>
      <c r="D54" s="10">
        <v>1.7418064516129</v>
      </c>
      <c r="E54" s="12">
        <f t="shared" si="38"/>
        <v>7.1886</v>
      </c>
      <c r="F54" s="9" t="s">
        <v>109</v>
      </c>
      <c r="G54" s="6">
        <v>11</v>
      </c>
      <c r="H54" s="11">
        <f t="shared" si="20"/>
        <v>1.7418064516129</v>
      </c>
      <c r="I54" s="11">
        <f t="shared" si="21"/>
        <v>274.891806451613</v>
      </c>
      <c r="J54" s="11">
        <f t="shared" si="22"/>
        <v>0.0218423726785322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3.0890130209819</v>
      </c>
      <c r="O54" s="11">
        <f t="shared" si="39"/>
        <v>0.774806299349925</v>
      </c>
      <c r="P54" s="11">
        <f t="shared" si="25"/>
        <v>0.0169236079440754</v>
      </c>
      <c r="Q54" s="15">
        <f t="shared" si="26"/>
        <v>0.00304624942993358</v>
      </c>
      <c r="R54" s="11">
        <f t="shared" si="27"/>
        <v>0.1102008</v>
      </c>
      <c r="S54" s="16">
        <f t="shared" si="28"/>
        <v>0.0276427161139808</v>
      </c>
      <c r="T54" s="3">
        <v>0.01</v>
      </c>
      <c r="U54" s="17">
        <f t="shared" si="29"/>
        <v>0.000276427161139808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0.0193764271611398</v>
      </c>
      <c r="AR54" s="24">
        <f t="shared" si="35"/>
        <v>61.2226666666667</v>
      </c>
      <c r="AS54" s="1">
        <f t="shared" si="36"/>
        <v>0.18</v>
      </c>
      <c r="AT54" s="2">
        <f>$E$3/12</f>
        <v>55.225</v>
      </c>
      <c r="AU54" s="1">
        <f t="shared" si="37"/>
        <v>79007.6191224062</v>
      </c>
    </row>
    <row r="55" s="1" customFormat="1" spans="1:48">
      <c r="A55" s="6"/>
      <c r="B55" s="6"/>
      <c r="C55" s="9">
        <v>11</v>
      </c>
      <c r="D55" s="10">
        <v>-6.99953333333333</v>
      </c>
      <c r="E55" s="12">
        <f t="shared" si="38"/>
        <v>1.7418064516129</v>
      </c>
      <c r="F55" s="9" t="s">
        <v>111</v>
      </c>
      <c r="G55" s="6">
        <v>12</v>
      </c>
      <c r="H55" s="11">
        <f t="shared" si="20"/>
        <v>-6.99953333333333</v>
      </c>
      <c r="I55" s="11">
        <f t="shared" si="21"/>
        <v>266.150466666667</v>
      </c>
      <c r="J55" s="11">
        <f t="shared" si="22"/>
        <v>0.00682448535058513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1.37010935807252</v>
      </c>
      <c r="P55" s="11">
        <f t="shared" si="25"/>
        <v>0.00935029124286549</v>
      </c>
      <c r="Q55" s="15">
        <f t="shared" si="26"/>
        <v>0.00168305242371579</v>
      </c>
      <c r="R55" s="11">
        <f t="shared" si="27"/>
        <v>0.1102008</v>
      </c>
      <c r="S55" s="16">
        <f t="shared" si="28"/>
        <v>0.0152725971473509</v>
      </c>
      <c r="T55" s="3">
        <v>0.01</v>
      </c>
      <c r="U55" s="17">
        <f t="shared" si="29"/>
        <v>0.000152725971473509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0.0192527259714735</v>
      </c>
      <c r="AR55" s="24">
        <f t="shared" si="35"/>
        <v>61.2226666666667</v>
      </c>
      <c r="AS55" s="1">
        <f t="shared" si="36"/>
        <v>0.18</v>
      </c>
      <c r="AT55" s="2">
        <f>$E$3/12</f>
        <v>55.225</v>
      </c>
      <c r="AU55" s="1">
        <f t="shared" si="37"/>
        <v>78503.2260061281</v>
      </c>
      <c r="AV55" s="1">
        <f>SUM(AU44:AU55)</f>
        <v>974042.93226564</v>
      </c>
    </row>
    <row r="56" s="1" customFormat="1" spans="1:46">
      <c r="A56" s="6"/>
      <c r="B56" s="6"/>
      <c r="C56" s="9">
        <v>12</v>
      </c>
      <c r="D56" s="10">
        <v>-11.2512580645161</v>
      </c>
      <c r="E56" s="12">
        <f t="shared" si="38"/>
        <v>-6.99953333333333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-14.7551873477419</v>
      </c>
      <c r="E60" s="9"/>
      <c r="F60" s="9"/>
      <c r="G60" s="6">
        <v>1</v>
      </c>
      <c r="H60" s="11">
        <f t="shared" ref="H60:H71" si="40">E61</f>
        <v>-14.7551873477419</v>
      </c>
      <c r="I60" s="11">
        <f t="shared" ref="I60:I71" si="41">H60+273.15</f>
        <v>258.394812652258</v>
      </c>
      <c r="J60" s="11">
        <f t="shared" ref="J60:J71" si="42">EXP(($C$18*(I60-$C$16))/($C$19*I60*$C$16))</f>
        <v>0.00227610186565435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0.0031403377440433</v>
      </c>
      <c r="Q60" s="15">
        <f t="shared" ref="Q60:Q71" si="46">P60*$B$62</f>
        <v>0.00031403377440433</v>
      </c>
      <c r="R60" s="11">
        <f t="shared" ref="R60:R71" si="47">L60*$B$62</f>
        <v>0.13797</v>
      </c>
      <c r="S60" s="16">
        <f t="shared" ref="S60:S71" si="48">Q60/R60</f>
        <v>0.00227610186565435</v>
      </c>
      <c r="T60" s="3">
        <v>0.01</v>
      </c>
      <c r="U60" s="17">
        <f t="shared" ref="U60:U71" si="49">S60*T60</f>
        <v>2.27610186565435e-5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0.0123227610186565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4.39166666666667</v>
      </c>
      <c r="AU60" s="1">
        <f t="shared" ref="AU60:AU71" si="57">AT60*10000*AS60*0.67*AR60*AQ60</f>
        <v>5002.61248036704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-15.6709032258065</v>
      </c>
      <c r="E61" s="12">
        <f t="shared" ref="E61:E72" si="58">D60</f>
        <v>-14.7551873477419</v>
      </c>
      <c r="F61" s="9" t="s">
        <v>109</v>
      </c>
      <c r="G61" s="6">
        <v>2</v>
      </c>
      <c r="H61" s="11">
        <f t="shared" si="40"/>
        <v>-15.6709032258065</v>
      </c>
      <c r="I61" s="11">
        <f t="shared" si="41"/>
        <v>257.479096774193</v>
      </c>
      <c r="J61" s="11">
        <f t="shared" si="42"/>
        <v>0.0019906278577408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2.75625966225596</v>
      </c>
      <c r="P61" s="11">
        <f t="shared" si="45"/>
        <v>0.00548668726685396</v>
      </c>
      <c r="Q61" s="15">
        <f t="shared" si="46"/>
        <v>0.000548668726685396</v>
      </c>
      <c r="R61" s="11">
        <f t="shared" si="47"/>
        <v>0.13797</v>
      </c>
      <c r="S61" s="16">
        <f t="shared" si="48"/>
        <v>0.00397672484370078</v>
      </c>
      <c r="T61" s="3">
        <v>0.01</v>
      </c>
      <c r="U61" s="17">
        <f t="shared" si="49"/>
        <v>3.97672484370078e-5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0.012339767248437</v>
      </c>
      <c r="AR61" s="24">
        <f t="shared" si="55"/>
        <v>137.97</v>
      </c>
      <c r="AS61" s="1">
        <f t="shared" si="56"/>
        <v>0.1</v>
      </c>
      <c r="AT61" s="2">
        <f>$E$5/12</f>
        <v>4.39166666666667</v>
      </c>
      <c r="AU61" s="1">
        <f t="shared" si="57"/>
        <v>5009.51641830878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-12.8521724137931</v>
      </c>
      <c r="E62" s="12">
        <f t="shared" si="58"/>
        <v>-15.6709032258065</v>
      </c>
      <c r="F62" s="9" t="s">
        <v>109</v>
      </c>
      <c r="G62" s="6">
        <v>3</v>
      </c>
      <c r="H62" s="11">
        <f t="shared" si="40"/>
        <v>-12.8521724137931</v>
      </c>
      <c r="I62" s="11">
        <f t="shared" si="41"/>
        <v>260.297827586207</v>
      </c>
      <c r="J62" s="11">
        <f t="shared" si="42"/>
        <v>0.00299802239091122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4.1304729749891</v>
      </c>
      <c r="P62" s="11">
        <f t="shared" si="45"/>
        <v>0.012383250464071</v>
      </c>
      <c r="Q62" s="15">
        <f t="shared" si="46"/>
        <v>0.0012383250464071</v>
      </c>
      <c r="R62" s="11">
        <f t="shared" si="47"/>
        <v>0.13797</v>
      </c>
      <c r="S62" s="16">
        <f t="shared" si="48"/>
        <v>0.00897532105825253</v>
      </c>
      <c r="T62" s="3">
        <v>0.01</v>
      </c>
      <c r="U62" s="17">
        <f t="shared" si="49"/>
        <v>8.97532105825253e-5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0.0123897532105825</v>
      </c>
      <c r="AR62" s="24">
        <f t="shared" si="55"/>
        <v>137.97</v>
      </c>
      <c r="AS62" s="1">
        <f t="shared" si="56"/>
        <v>0.1</v>
      </c>
      <c r="AT62" s="2">
        <f>$E$5/12</f>
        <v>4.39166666666667</v>
      </c>
      <c r="AU62" s="1">
        <f t="shared" si="57"/>
        <v>5029.80898080299</v>
      </c>
    </row>
    <row r="63" s="1" customFormat="1" spans="1:47">
      <c r="A63" s="6"/>
      <c r="B63" s="6"/>
      <c r="C63" s="9">
        <v>3</v>
      </c>
      <c r="D63" s="10">
        <v>-8.20345161290323</v>
      </c>
      <c r="E63" s="12">
        <f t="shared" si="58"/>
        <v>-12.8521724137931</v>
      </c>
      <c r="F63" s="9" t="s">
        <v>109</v>
      </c>
      <c r="G63" s="6">
        <v>4</v>
      </c>
      <c r="H63" s="11">
        <f t="shared" si="40"/>
        <v>-8.20345161290323</v>
      </c>
      <c r="I63" s="11">
        <f t="shared" si="41"/>
        <v>264.946548387097</v>
      </c>
      <c r="J63" s="11">
        <f t="shared" si="42"/>
        <v>0.00577928568779429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5.49778972452503</v>
      </c>
      <c r="P63" s="11">
        <f t="shared" si="45"/>
        <v>0.03177329746945</v>
      </c>
      <c r="Q63" s="15">
        <f t="shared" si="46"/>
        <v>0.003177329746945</v>
      </c>
      <c r="R63" s="11">
        <f t="shared" si="47"/>
        <v>0.13797</v>
      </c>
      <c r="S63" s="16">
        <f t="shared" si="48"/>
        <v>0.0230291349347322</v>
      </c>
      <c r="T63" s="3">
        <v>0.01</v>
      </c>
      <c r="U63" s="17">
        <f t="shared" si="49"/>
        <v>0.000230291349347322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0.0125302913493473</v>
      </c>
      <c r="AR63" s="24">
        <f t="shared" si="55"/>
        <v>137.97</v>
      </c>
      <c r="AS63" s="1">
        <f t="shared" si="56"/>
        <v>0.1</v>
      </c>
      <c r="AT63" s="2">
        <f>$E$5/12</f>
        <v>4.39166666666667</v>
      </c>
      <c r="AU63" s="1">
        <f t="shared" si="57"/>
        <v>5086.86257827907</v>
      </c>
    </row>
    <row r="64" s="1" customFormat="1" spans="1:47">
      <c r="A64" s="6"/>
      <c r="B64" s="6"/>
      <c r="C64" s="9">
        <v>4</v>
      </c>
      <c r="D64" s="10">
        <v>-4.42526666666667</v>
      </c>
      <c r="E64" s="12">
        <f t="shared" si="58"/>
        <v>-8.20345161290323</v>
      </c>
      <c r="F64" s="9" t="s">
        <v>109</v>
      </c>
      <c r="G64" s="6">
        <v>5</v>
      </c>
      <c r="H64" s="11">
        <f t="shared" si="40"/>
        <v>-4.42526666666667</v>
      </c>
      <c r="I64" s="11">
        <f t="shared" si="41"/>
        <v>268.724733333333</v>
      </c>
      <c r="J64" s="11">
        <f t="shared" si="42"/>
        <v>0.00968883002812506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5.1927156057028</v>
      </c>
      <c r="O64" s="11">
        <f t="shared" si="59"/>
        <v>1.65300082135278</v>
      </c>
      <c r="P64" s="11">
        <f t="shared" si="45"/>
        <v>0.0160156439944382</v>
      </c>
      <c r="Q64" s="15">
        <f t="shared" si="46"/>
        <v>0.00160156439944382</v>
      </c>
      <c r="R64" s="11">
        <f t="shared" si="47"/>
        <v>0.13797</v>
      </c>
      <c r="S64" s="16">
        <f t="shared" si="48"/>
        <v>0.011608062618278</v>
      </c>
      <c r="T64" s="3">
        <v>0.01</v>
      </c>
      <c r="U64" s="17">
        <f t="shared" si="49"/>
        <v>0.00011608062618278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0.0124160806261828</v>
      </c>
      <c r="AR64" s="24">
        <f t="shared" si="55"/>
        <v>137.97</v>
      </c>
      <c r="AS64" s="1">
        <f t="shared" si="56"/>
        <v>0.1</v>
      </c>
      <c r="AT64" s="2">
        <f>$E$5/12</f>
        <v>4.39166666666667</v>
      </c>
      <c r="AU64" s="1">
        <f t="shared" si="57"/>
        <v>5040.49699606664</v>
      </c>
    </row>
    <row r="65" s="1" customFormat="1" spans="1:47">
      <c r="A65" s="6"/>
      <c r="B65" s="6"/>
      <c r="C65" s="9">
        <v>5</v>
      </c>
      <c r="D65" s="10">
        <v>0.205645161290323</v>
      </c>
      <c r="E65" s="12">
        <f t="shared" si="58"/>
        <v>-4.42526666666667</v>
      </c>
      <c r="F65" s="9" t="s">
        <v>111</v>
      </c>
      <c r="G65" s="6">
        <v>6</v>
      </c>
      <c r="H65" s="11">
        <f t="shared" si="40"/>
        <v>0.205645161290323</v>
      </c>
      <c r="I65" s="11">
        <f t="shared" si="41"/>
        <v>273.35564516129</v>
      </c>
      <c r="J65" s="11">
        <f t="shared" si="42"/>
        <v>0.0179000146023377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3.01668517735834</v>
      </c>
      <c r="P65" s="11">
        <f t="shared" si="45"/>
        <v>0.0539987087253699</v>
      </c>
      <c r="Q65" s="15">
        <f t="shared" si="46"/>
        <v>0.00539987087253699</v>
      </c>
      <c r="R65" s="11">
        <f t="shared" si="47"/>
        <v>0.13797</v>
      </c>
      <c r="S65" s="16">
        <f t="shared" si="48"/>
        <v>0.03913800733882</v>
      </c>
      <c r="T65" s="3">
        <v>0.01</v>
      </c>
      <c r="U65" s="17">
        <f t="shared" si="49"/>
        <v>0.0003913800733882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0.0126913800733882</v>
      </c>
      <c r="AR65" s="24">
        <f t="shared" si="55"/>
        <v>137.97</v>
      </c>
      <c r="AS65" s="1">
        <f t="shared" si="56"/>
        <v>0.1</v>
      </c>
      <c r="AT65" s="2">
        <f>$E$5/12</f>
        <v>4.39166666666667</v>
      </c>
      <c r="AU65" s="1">
        <f t="shared" si="57"/>
        <v>5152.25899878201</v>
      </c>
    </row>
    <row r="66" s="1" customFormat="1" spans="1:47">
      <c r="A66" s="6"/>
      <c r="B66" s="6"/>
      <c r="C66" s="9">
        <v>6</v>
      </c>
      <c r="D66" s="10">
        <v>6.04316666666667</v>
      </c>
      <c r="E66" s="12">
        <f t="shared" si="58"/>
        <v>0.205645161290323</v>
      </c>
      <c r="F66" s="9" t="s">
        <v>109</v>
      </c>
      <c r="G66" s="6">
        <v>7</v>
      </c>
      <c r="H66" s="11">
        <f t="shared" si="40"/>
        <v>6.04316666666667</v>
      </c>
      <c r="I66" s="11">
        <f t="shared" si="41"/>
        <v>279.193166666667</v>
      </c>
      <c r="J66" s="11">
        <f t="shared" si="42"/>
        <v>0.0376959664056126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4.34238646863297</v>
      </c>
      <c r="P66" s="11">
        <f t="shared" si="45"/>
        <v>0.163690454441775</v>
      </c>
      <c r="Q66" s="15">
        <f t="shared" si="46"/>
        <v>0.0163690454441775</v>
      </c>
      <c r="R66" s="11">
        <f t="shared" si="47"/>
        <v>0.13797</v>
      </c>
      <c r="S66" s="16">
        <f t="shared" si="48"/>
        <v>0.118642063087465</v>
      </c>
      <c r="T66" s="3">
        <v>0.01</v>
      </c>
      <c r="U66" s="17">
        <f t="shared" si="49"/>
        <v>0.00118642063087465</v>
      </c>
      <c r="V66" s="16"/>
      <c r="W66" s="3"/>
      <c r="X66" s="17"/>
      <c r="Y66" s="18">
        <v>0.02</v>
      </c>
      <c r="Z66" s="3">
        <v>0.06</v>
      </c>
      <c r="AA66" s="19">
        <f t="shared" si="50"/>
        <v>0.0012</v>
      </c>
      <c r="AB66" s="3">
        <v>0.01</v>
      </c>
      <c r="AC66" s="3">
        <v>0.63</v>
      </c>
      <c r="AD66" s="19">
        <f t="shared" si="51"/>
        <v>0.0063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0.0134864206308746</v>
      </c>
      <c r="AR66" s="24">
        <f t="shared" si="55"/>
        <v>137.97</v>
      </c>
      <c r="AS66" s="1">
        <f t="shared" si="56"/>
        <v>0.1</v>
      </c>
      <c r="AT66" s="2">
        <f>$E$5/12</f>
        <v>4.39166666666667</v>
      </c>
      <c r="AU66" s="1">
        <f t="shared" si="57"/>
        <v>5475.01781957372</v>
      </c>
    </row>
    <row r="67" s="1" customFormat="1" spans="1:47">
      <c r="A67" s="6"/>
      <c r="B67" s="6"/>
      <c r="C67" s="9">
        <v>7</v>
      </c>
      <c r="D67" s="10">
        <v>8.92132258064516</v>
      </c>
      <c r="E67" s="12">
        <f t="shared" si="58"/>
        <v>6.04316666666667</v>
      </c>
      <c r="F67" s="9" t="s">
        <v>109</v>
      </c>
      <c r="G67" s="6">
        <v>8</v>
      </c>
      <c r="H67" s="11">
        <f t="shared" si="40"/>
        <v>8.92132258064516</v>
      </c>
      <c r="I67" s="11">
        <f t="shared" si="41"/>
        <v>282.071322580645</v>
      </c>
      <c r="J67" s="11">
        <f t="shared" si="42"/>
        <v>0.0538069477020565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5.55839601419119</v>
      </c>
      <c r="P67" s="11">
        <f t="shared" si="45"/>
        <v>0.299080323642905</v>
      </c>
      <c r="Q67" s="15">
        <f t="shared" si="46"/>
        <v>0.0299080323642905</v>
      </c>
      <c r="R67" s="11">
        <f t="shared" si="47"/>
        <v>0.13797</v>
      </c>
      <c r="S67" s="16">
        <f t="shared" si="48"/>
        <v>0.21677199655208</v>
      </c>
      <c r="T67" s="3">
        <v>0.01</v>
      </c>
      <c r="U67" s="17">
        <f t="shared" si="49"/>
        <v>0.0021677199655208</v>
      </c>
      <c r="V67" s="16"/>
      <c r="W67" s="3"/>
      <c r="X67" s="17"/>
      <c r="Y67" s="18">
        <v>0.02</v>
      </c>
      <c r="Z67" s="3">
        <v>0.06</v>
      </c>
      <c r="AA67" s="19">
        <f t="shared" si="50"/>
        <v>0.0012</v>
      </c>
      <c r="AB67" s="3">
        <v>0.01</v>
      </c>
      <c r="AC67" s="3">
        <v>0.63</v>
      </c>
      <c r="AD67" s="19">
        <f t="shared" si="51"/>
        <v>0.0063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0.0144677199655208</v>
      </c>
      <c r="AR67" s="24">
        <f t="shared" si="55"/>
        <v>137.97</v>
      </c>
      <c r="AS67" s="1">
        <f t="shared" si="56"/>
        <v>0.1</v>
      </c>
      <c r="AT67" s="2">
        <f>$E$5/12</f>
        <v>4.39166666666667</v>
      </c>
      <c r="AU67" s="1">
        <f t="shared" si="57"/>
        <v>5873.39122720894</v>
      </c>
    </row>
    <row r="68" s="1" customFormat="1" spans="1:47">
      <c r="A68" s="6"/>
      <c r="B68" s="6"/>
      <c r="C68" s="9">
        <v>8</v>
      </c>
      <c r="D68" s="10">
        <v>8.93896774193548</v>
      </c>
      <c r="E68" s="12">
        <f t="shared" si="58"/>
        <v>8.92132258064516</v>
      </c>
      <c r="F68" s="9" t="s">
        <v>109</v>
      </c>
      <c r="G68" s="6">
        <v>9</v>
      </c>
      <c r="H68" s="11">
        <f t="shared" si="40"/>
        <v>8.93896774193548</v>
      </c>
      <c r="I68" s="11">
        <f t="shared" si="41"/>
        <v>282.088967741935</v>
      </c>
      <c r="J68" s="11">
        <f t="shared" si="42"/>
        <v>0.0539232541171303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6.63901569054829</v>
      </c>
      <c r="P68" s="11">
        <f t="shared" si="45"/>
        <v>0.357997330169051</v>
      </c>
      <c r="Q68" s="15">
        <f t="shared" si="46"/>
        <v>0.0357997330169051</v>
      </c>
      <c r="R68" s="11">
        <f t="shared" si="47"/>
        <v>0.13797</v>
      </c>
      <c r="S68" s="16">
        <f t="shared" si="48"/>
        <v>0.259474762752084</v>
      </c>
      <c r="T68" s="3">
        <v>0.01</v>
      </c>
      <c r="U68" s="17">
        <f t="shared" si="49"/>
        <v>0.00259474762752084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0.0148947476275208</v>
      </c>
      <c r="AR68" s="24">
        <f t="shared" si="55"/>
        <v>137.97</v>
      </c>
      <c r="AS68" s="1">
        <f t="shared" si="56"/>
        <v>0.1</v>
      </c>
      <c r="AT68" s="2">
        <f>$E$5/12</f>
        <v>4.39166666666667</v>
      </c>
      <c r="AU68" s="1">
        <f t="shared" si="57"/>
        <v>6046.74960916158</v>
      </c>
    </row>
    <row r="69" s="1" customFormat="1" spans="1:47">
      <c r="A69" s="6"/>
      <c r="B69" s="6"/>
      <c r="C69" s="9">
        <v>9</v>
      </c>
      <c r="D69" s="10">
        <v>7.1886</v>
      </c>
      <c r="E69" s="12">
        <f t="shared" si="58"/>
        <v>8.93896774193548</v>
      </c>
      <c r="F69" s="9" t="s">
        <v>109</v>
      </c>
      <c r="G69" s="6">
        <v>10</v>
      </c>
      <c r="H69" s="11">
        <f t="shared" si="40"/>
        <v>7.1886</v>
      </c>
      <c r="I69" s="11">
        <f t="shared" si="41"/>
        <v>280.3386</v>
      </c>
      <c r="J69" s="11">
        <f t="shared" si="42"/>
        <v>0.0434689778022221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7.66071836037924</v>
      </c>
      <c r="P69" s="11">
        <f t="shared" si="45"/>
        <v>0.3330035963564</v>
      </c>
      <c r="Q69" s="15">
        <f t="shared" si="46"/>
        <v>0.03330035963564</v>
      </c>
      <c r="R69" s="11">
        <f t="shared" si="47"/>
        <v>0.13797</v>
      </c>
      <c r="S69" s="16">
        <f t="shared" si="48"/>
        <v>0.241359423321302</v>
      </c>
      <c r="T69" s="3">
        <v>0.01</v>
      </c>
      <c r="U69" s="17">
        <f t="shared" si="49"/>
        <v>0.00241359423321302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0.014713594233213</v>
      </c>
      <c r="AR69" s="24">
        <f t="shared" si="55"/>
        <v>137.97</v>
      </c>
      <c r="AS69" s="1">
        <f t="shared" si="56"/>
        <v>0.1</v>
      </c>
      <c r="AT69" s="2">
        <f>$E$5/12</f>
        <v>4.39166666666667</v>
      </c>
      <c r="AU69" s="1">
        <f t="shared" si="57"/>
        <v>5973.20763022901</v>
      </c>
    </row>
    <row r="70" s="1" customFormat="1" spans="1:47">
      <c r="A70" s="6"/>
      <c r="B70" s="6"/>
      <c r="C70" s="9">
        <v>10</v>
      </c>
      <c r="D70" s="10">
        <v>1.7418064516129</v>
      </c>
      <c r="E70" s="12">
        <f t="shared" si="58"/>
        <v>7.1886</v>
      </c>
      <c r="F70" s="9" t="s">
        <v>109</v>
      </c>
      <c r="G70" s="6">
        <v>11</v>
      </c>
      <c r="H70" s="11">
        <f t="shared" si="40"/>
        <v>1.7418064516129</v>
      </c>
      <c r="I70" s="11">
        <f t="shared" si="41"/>
        <v>274.891806451613</v>
      </c>
      <c r="J70" s="11">
        <f t="shared" si="42"/>
        <v>0.0218423726785322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6.9613290258217</v>
      </c>
      <c r="O70" s="11">
        <f t="shared" si="59"/>
        <v>1.74608573820114</v>
      </c>
      <c r="P70" s="11">
        <f t="shared" si="45"/>
        <v>0.0381386554224593</v>
      </c>
      <c r="Q70" s="15">
        <f t="shared" si="46"/>
        <v>0.00381386554224593</v>
      </c>
      <c r="R70" s="11">
        <f t="shared" si="47"/>
        <v>0.13797</v>
      </c>
      <c r="S70" s="16">
        <f t="shared" si="48"/>
        <v>0.0276427161139808</v>
      </c>
      <c r="T70" s="3">
        <v>0.01</v>
      </c>
      <c r="U70" s="17">
        <f t="shared" si="49"/>
        <v>0.000276427161139808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0.0125764271611398</v>
      </c>
      <c r="AR70" s="24">
        <f t="shared" si="55"/>
        <v>137.97</v>
      </c>
      <c r="AS70" s="1">
        <f t="shared" si="56"/>
        <v>0.1</v>
      </c>
      <c r="AT70" s="2">
        <f>$E$5/12</f>
        <v>4.39166666666667</v>
      </c>
      <c r="AU70" s="1">
        <f t="shared" si="57"/>
        <v>5105.5921136093</v>
      </c>
    </row>
    <row r="71" s="1" customFormat="1" spans="1:48">
      <c r="A71" s="6"/>
      <c r="B71" s="6"/>
      <c r="C71" s="9">
        <v>11</v>
      </c>
      <c r="D71" s="10">
        <v>-6.99953333333333</v>
      </c>
      <c r="E71" s="12">
        <f t="shared" si="58"/>
        <v>1.7418064516129</v>
      </c>
      <c r="F71" s="9" t="s">
        <v>111</v>
      </c>
      <c r="G71" s="6">
        <v>12</v>
      </c>
      <c r="H71" s="11">
        <f t="shared" si="40"/>
        <v>-6.99953333333333</v>
      </c>
      <c r="I71" s="11">
        <f t="shared" si="41"/>
        <v>266.150466666667</v>
      </c>
      <c r="J71" s="11">
        <f t="shared" si="42"/>
        <v>0.00682448535058513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3.08764708277868</v>
      </c>
      <c r="P71" s="11">
        <f t="shared" si="45"/>
        <v>0.0210716022842</v>
      </c>
      <c r="Q71" s="15">
        <f t="shared" si="46"/>
        <v>0.00210716022842</v>
      </c>
      <c r="R71" s="11">
        <f t="shared" si="47"/>
        <v>0.13797</v>
      </c>
      <c r="S71" s="16">
        <f t="shared" si="48"/>
        <v>0.0152725971473509</v>
      </c>
      <c r="T71" s="3">
        <v>0.01</v>
      </c>
      <c r="U71" s="17">
        <f t="shared" si="49"/>
        <v>0.000152725971473509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0.0124527259714735</v>
      </c>
      <c r="AR71" s="24">
        <f t="shared" si="55"/>
        <v>137.97</v>
      </c>
      <c r="AS71" s="1">
        <f t="shared" si="56"/>
        <v>0.1</v>
      </c>
      <c r="AT71" s="2">
        <f>$E$5/12</f>
        <v>4.39166666666667</v>
      </c>
      <c r="AU71" s="1">
        <f t="shared" si="57"/>
        <v>5055.3737320044</v>
      </c>
      <c r="AV71" s="1">
        <f>SUM(AU60:AU71)</f>
        <v>63850.8885843935</v>
      </c>
    </row>
    <row r="72" s="1" customFormat="1" spans="1:46">
      <c r="A72" s="6"/>
      <c r="B72" s="6"/>
      <c r="C72" s="9">
        <v>12</v>
      </c>
      <c r="D72" s="10">
        <v>-11.2512580645161</v>
      </c>
      <c r="E72" s="12">
        <f t="shared" si="58"/>
        <v>-6.99953333333333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-14.7551873477419</v>
      </c>
      <c r="E76" s="9"/>
      <c r="F76" s="9"/>
      <c r="G76" s="6">
        <v>1</v>
      </c>
      <c r="H76" s="11">
        <f t="shared" ref="H76:H87" si="60">E77</f>
        <v>-14.7551873477419</v>
      </c>
      <c r="I76" s="11">
        <f t="shared" ref="I76:I87" si="61">H76+273.15</f>
        <v>258.394812652258</v>
      </c>
      <c r="J76" s="11">
        <f t="shared" ref="J76:J87" si="62">EXP(($C$18*(I76-$C$16))/($C$19*I76*$C$16))</f>
        <v>0.00227610186565435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0.000178132473884996</v>
      </c>
      <c r="Q76" s="15">
        <f t="shared" ref="Q76:Q87" si="66">P76*$B$78</f>
        <v>3.38451700381492e-5</v>
      </c>
      <c r="R76" s="11">
        <f t="shared" ref="R76:R87" si="67">L76*$B$78</f>
        <v>0.0148697958333333</v>
      </c>
      <c r="S76" s="16">
        <f t="shared" ref="S76:S87" si="68">Q76/R76</f>
        <v>0.00227610186565435</v>
      </c>
      <c r="T76" s="3">
        <v>0.01</v>
      </c>
      <c r="U76" s="17">
        <f t="shared" ref="U76:U87" si="69">S76*T76</f>
        <v>2.27610186565435e-5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0.0116227610186565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373.7</v>
      </c>
      <c r="AU76" s="1">
        <f t="shared" ref="AU76:AU87" si="77">AT76*10000*AS76*0.67*AR76*AQ76</f>
        <v>43272.5226853581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-15.6709032258065</v>
      </c>
      <c r="E77" s="12">
        <f t="shared" ref="E77:E88" si="78">D76</f>
        <v>-14.7551873477419</v>
      </c>
      <c r="F77" s="9" t="s">
        <v>109</v>
      </c>
      <c r="G77" s="6">
        <v>2</v>
      </c>
      <c r="H77" s="11">
        <f t="shared" si="60"/>
        <v>-15.6709032258065</v>
      </c>
      <c r="I77" s="11">
        <f t="shared" si="61"/>
        <v>257.479096774193</v>
      </c>
      <c r="J77" s="11">
        <f t="shared" si="62"/>
        <v>0.0019906278577408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0.156346034192782</v>
      </c>
      <c r="P77" s="11">
        <f t="shared" si="65"/>
        <v>0.000311226771111447</v>
      </c>
      <c r="Q77" s="15">
        <f t="shared" si="66"/>
        <v>5.91330865111749e-5</v>
      </c>
      <c r="R77" s="11">
        <f t="shared" si="67"/>
        <v>0.0148697958333333</v>
      </c>
      <c r="S77" s="16">
        <f t="shared" si="68"/>
        <v>0.00397672484370078</v>
      </c>
      <c r="T77" s="3">
        <v>0.01</v>
      </c>
      <c r="U77" s="17">
        <f t="shared" si="69"/>
        <v>3.97672484370078e-5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0.011639767248437</v>
      </c>
      <c r="AR77" s="24">
        <f t="shared" si="74"/>
        <v>7.82620833333333</v>
      </c>
      <c r="AS77" s="1">
        <f t="shared" si="75"/>
        <v>0.19</v>
      </c>
      <c r="AT77" s="2">
        <f t="shared" si="76"/>
        <v>373.7</v>
      </c>
      <c r="AU77" s="1">
        <f t="shared" si="77"/>
        <v>43335.8383177441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-12.8521724137931</v>
      </c>
      <c r="E78" s="12">
        <f t="shared" si="78"/>
        <v>-15.6709032258065</v>
      </c>
      <c r="F78" s="9" t="s">
        <v>109</v>
      </c>
      <c r="G78" s="6">
        <v>3</v>
      </c>
      <c r="H78" s="11">
        <f t="shared" si="60"/>
        <v>-12.8521724137931</v>
      </c>
      <c r="I78" s="11">
        <f t="shared" si="61"/>
        <v>260.297827586207</v>
      </c>
      <c r="J78" s="11">
        <f t="shared" si="62"/>
        <v>0.00299802239091122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0.234296890755003</v>
      </c>
      <c r="P78" s="11">
        <f t="shared" si="65"/>
        <v>0.000702427324604381</v>
      </c>
      <c r="Q78" s="15">
        <f t="shared" si="66"/>
        <v>0.000133461191674832</v>
      </c>
      <c r="R78" s="11">
        <f t="shared" si="67"/>
        <v>0.0148697958333333</v>
      </c>
      <c r="S78" s="16">
        <f t="shared" si="68"/>
        <v>0.00897532105825255</v>
      </c>
      <c r="T78" s="3">
        <v>0.01</v>
      </c>
      <c r="U78" s="17">
        <f t="shared" si="69"/>
        <v>8.97532105825255e-5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0.0116897532105825</v>
      </c>
      <c r="AR78" s="24">
        <f t="shared" si="74"/>
        <v>7.82620833333333</v>
      </c>
      <c r="AS78" s="1">
        <f t="shared" si="75"/>
        <v>0.19</v>
      </c>
      <c r="AT78" s="2">
        <f t="shared" si="76"/>
        <v>373.7</v>
      </c>
      <c r="AU78" s="1">
        <f t="shared" si="77"/>
        <v>43521.9402841718</v>
      </c>
    </row>
    <row r="79" s="1" customFormat="1" spans="1:47">
      <c r="A79" s="6"/>
      <c r="B79" s="6"/>
      <c r="C79" s="9">
        <v>3</v>
      </c>
      <c r="D79" s="10">
        <v>-8.20345161290323</v>
      </c>
      <c r="E79" s="12">
        <f t="shared" si="78"/>
        <v>-12.8521724137931</v>
      </c>
      <c r="F79" s="9" t="s">
        <v>109</v>
      </c>
      <c r="G79" s="6">
        <v>4</v>
      </c>
      <c r="H79" s="11">
        <f t="shared" si="60"/>
        <v>-8.20345161290323</v>
      </c>
      <c r="I79" s="11">
        <f t="shared" si="61"/>
        <v>264.946548387097</v>
      </c>
      <c r="J79" s="11">
        <f t="shared" si="62"/>
        <v>0.00577928568779429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0.311856546763732</v>
      </c>
      <c r="P79" s="11">
        <f t="shared" si="65"/>
        <v>0.00180230807735659</v>
      </c>
      <c r="Q79" s="15">
        <f t="shared" si="66"/>
        <v>0.000342438534697752</v>
      </c>
      <c r="R79" s="11">
        <f t="shared" si="67"/>
        <v>0.0148697958333333</v>
      </c>
      <c r="S79" s="16">
        <f t="shared" si="68"/>
        <v>0.0230291349347322</v>
      </c>
      <c r="T79" s="3">
        <v>0.01</v>
      </c>
      <c r="U79" s="17">
        <f t="shared" si="69"/>
        <v>0.000230291349347323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0.0118302913493473</v>
      </c>
      <c r="AR79" s="24">
        <f t="shared" si="74"/>
        <v>7.82620833333333</v>
      </c>
      <c r="AS79" s="1">
        <f t="shared" si="75"/>
        <v>0.19</v>
      </c>
      <c r="AT79" s="2">
        <f t="shared" si="76"/>
        <v>373.7</v>
      </c>
      <c r="AU79" s="1">
        <f t="shared" si="77"/>
        <v>44045.1756658592</v>
      </c>
    </row>
    <row r="80" s="1" customFormat="1" spans="1:47">
      <c r="A80" s="6"/>
      <c r="B80" s="6"/>
      <c r="C80" s="9">
        <v>4</v>
      </c>
      <c r="D80" s="10">
        <v>-4.42526666666667</v>
      </c>
      <c r="E80" s="12">
        <f t="shared" si="78"/>
        <v>-8.20345161290323</v>
      </c>
      <c r="F80" s="9" t="s">
        <v>109</v>
      </c>
      <c r="G80" s="6">
        <v>5</v>
      </c>
      <c r="H80" s="11">
        <f t="shared" si="60"/>
        <v>-4.42526666666667</v>
      </c>
      <c r="I80" s="11">
        <f t="shared" si="61"/>
        <v>268.724733333333</v>
      </c>
      <c r="J80" s="11">
        <f t="shared" si="62"/>
        <v>0.00968883002812506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0.294551526752057</v>
      </c>
      <c r="O80" s="11">
        <f t="shared" si="79"/>
        <v>0.0937647952676521</v>
      </c>
      <c r="P80" s="11">
        <f t="shared" si="65"/>
        <v>0.000908471163970226</v>
      </c>
      <c r="Q80" s="15">
        <f t="shared" si="66"/>
        <v>0.000172609521154343</v>
      </c>
      <c r="R80" s="11">
        <f t="shared" si="67"/>
        <v>0.0148697958333333</v>
      </c>
      <c r="S80" s="16">
        <f t="shared" si="68"/>
        <v>0.011608062618278</v>
      </c>
      <c r="T80" s="3">
        <v>0.01</v>
      </c>
      <c r="U80" s="17">
        <f t="shared" si="69"/>
        <v>0.00011608062618278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0.0117160806261828</v>
      </c>
      <c r="AR80" s="24">
        <f t="shared" si="74"/>
        <v>7.82620833333333</v>
      </c>
      <c r="AS80" s="1">
        <f t="shared" si="75"/>
        <v>0.19</v>
      </c>
      <c r="AT80" s="2">
        <f t="shared" si="76"/>
        <v>373.7</v>
      </c>
      <c r="AU80" s="1">
        <f t="shared" si="77"/>
        <v>43619.9594800394</v>
      </c>
    </row>
    <row r="81" s="1" customFormat="1" spans="1:47">
      <c r="A81" s="6"/>
      <c r="B81" s="6"/>
      <c r="C81" s="9">
        <v>5</v>
      </c>
      <c r="D81" s="10">
        <v>0.205645161290323</v>
      </c>
      <c r="E81" s="12">
        <f t="shared" si="78"/>
        <v>-4.42526666666667</v>
      </c>
      <c r="F81" s="9" t="s">
        <v>111</v>
      </c>
      <c r="G81" s="6">
        <v>6</v>
      </c>
      <c r="H81" s="11">
        <f t="shared" si="60"/>
        <v>0.205645161290323</v>
      </c>
      <c r="I81" s="11">
        <f t="shared" si="61"/>
        <v>273.35564516129</v>
      </c>
      <c r="J81" s="11">
        <f t="shared" si="62"/>
        <v>0.0179000146023377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0.171118407437015</v>
      </c>
      <c r="P81" s="11">
        <f t="shared" si="65"/>
        <v>0.00306302199185134</v>
      </c>
      <c r="Q81" s="15">
        <f t="shared" si="66"/>
        <v>0.000581974178451755</v>
      </c>
      <c r="R81" s="11">
        <f t="shared" si="67"/>
        <v>0.0148697958333333</v>
      </c>
      <c r="S81" s="16">
        <f t="shared" si="68"/>
        <v>0.0391380073388201</v>
      </c>
      <c r="T81" s="3">
        <v>0.01</v>
      </c>
      <c r="U81" s="17">
        <f t="shared" si="69"/>
        <v>0.000391380073388201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0.0119913800733882</v>
      </c>
      <c r="AR81" s="24">
        <f t="shared" si="74"/>
        <v>7.82620833333333</v>
      </c>
      <c r="AS81" s="1">
        <f t="shared" si="75"/>
        <v>0.19</v>
      </c>
      <c r="AT81" s="2">
        <f t="shared" si="76"/>
        <v>373.7</v>
      </c>
      <c r="AU81" s="1">
        <f t="shared" si="77"/>
        <v>44644.922615334</v>
      </c>
    </row>
    <row r="82" s="1" customFormat="1" spans="1:47">
      <c r="A82" s="6"/>
      <c r="B82" s="6"/>
      <c r="C82" s="9">
        <v>6</v>
      </c>
      <c r="D82" s="10">
        <v>6.04316666666667</v>
      </c>
      <c r="E82" s="12">
        <f t="shared" si="78"/>
        <v>0.205645161290323</v>
      </c>
      <c r="F82" s="9" t="s">
        <v>109</v>
      </c>
      <c r="G82" s="6">
        <v>7</v>
      </c>
      <c r="H82" s="11">
        <f t="shared" si="60"/>
        <v>6.04316666666667</v>
      </c>
      <c r="I82" s="11">
        <f t="shared" si="61"/>
        <v>279.193166666667</v>
      </c>
      <c r="J82" s="11">
        <f t="shared" si="62"/>
        <v>0.0376959664056126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0.246317468778497</v>
      </c>
      <c r="P82" s="11">
        <f t="shared" si="65"/>
        <v>0.00928517502818976</v>
      </c>
      <c r="Q82" s="15">
        <f t="shared" si="66"/>
        <v>0.00176418325535605</v>
      </c>
      <c r="R82" s="11">
        <f t="shared" si="67"/>
        <v>0.0148697958333333</v>
      </c>
      <c r="S82" s="16">
        <f t="shared" si="68"/>
        <v>0.118642063087465</v>
      </c>
      <c r="T82" s="3">
        <v>0.01</v>
      </c>
      <c r="U82" s="17">
        <f t="shared" si="69"/>
        <v>0.00118642063087465</v>
      </c>
      <c r="V82" s="16"/>
      <c r="W82" s="3"/>
      <c r="X82" s="17"/>
      <c r="Y82" s="18">
        <v>0.02</v>
      </c>
      <c r="Z82" s="3">
        <v>0.17</v>
      </c>
      <c r="AA82" s="19">
        <f t="shared" si="70"/>
        <v>0.0034</v>
      </c>
      <c r="AB82" s="3">
        <v>0.01</v>
      </c>
      <c r="AC82" s="3">
        <v>0.03</v>
      </c>
      <c r="AD82" s="19">
        <f t="shared" si="71"/>
        <v>0.0003</v>
      </c>
      <c r="AE82" s="16"/>
      <c r="AF82" s="3"/>
      <c r="AG82" s="17"/>
      <c r="AH82" s="16"/>
      <c r="AI82" s="3"/>
      <c r="AJ82" s="17"/>
      <c r="AL82" s="19"/>
      <c r="AM82" s="19"/>
      <c r="AN82" s="3">
        <v>0.01</v>
      </c>
      <c r="AO82" s="3">
        <v>0.79</v>
      </c>
      <c r="AP82" s="3">
        <f t="shared" si="72"/>
        <v>0.0079</v>
      </c>
      <c r="AQ82" s="1">
        <f t="shared" si="73"/>
        <v>0.0127864206308747</v>
      </c>
      <c r="AR82" s="24">
        <f t="shared" si="74"/>
        <v>7.82620833333333</v>
      </c>
      <c r="AS82" s="1">
        <f t="shared" si="75"/>
        <v>0.19</v>
      </c>
      <c r="AT82" s="2">
        <f t="shared" si="76"/>
        <v>373.7</v>
      </c>
      <c r="AU82" s="1">
        <f t="shared" si="77"/>
        <v>47604.9258799963</v>
      </c>
    </row>
    <row r="83" s="1" customFormat="1" spans="1:47">
      <c r="A83" s="6"/>
      <c r="B83" s="6"/>
      <c r="C83" s="9">
        <v>7</v>
      </c>
      <c r="D83" s="10">
        <v>8.92132258064516</v>
      </c>
      <c r="E83" s="12">
        <f t="shared" si="78"/>
        <v>6.04316666666667</v>
      </c>
      <c r="F83" s="9" t="s">
        <v>109</v>
      </c>
      <c r="G83" s="6">
        <v>8</v>
      </c>
      <c r="H83" s="11">
        <f t="shared" si="60"/>
        <v>8.92132258064516</v>
      </c>
      <c r="I83" s="11">
        <f t="shared" si="61"/>
        <v>282.071322580645</v>
      </c>
      <c r="J83" s="11">
        <f t="shared" si="62"/>
        <v>0.0538069477020565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0.315294377083641</v>
      </c>
      <c r="P83" s="11">
        <f t="shared" si="65"/>
        <v>0.0169650280584919</v>
      </c>
      <c r="Q83" s="15">
        <f t="shared" si="66"/>
        <v>0.00322335533111346</v>
      </c>
      <c r="R83" s="11">
        <f t="shared" si="67"/>
        <v>0.0148697958333333</v>
      </c>
      <c r="S83" s="16">
        <f t="shared" si="68"/>
        <v>0.21677199655208</v>
      </c>
      <c r="T83" s="3">
        <v>0.01</v>
      </c>
      <c r="U83" s="17">
        <f t="shared" si="69"/>
        <v>0.0021677199655208</v>
      </c>
      <c r="V83" s="16"/>
      <c r="W83" s="3"/>
      <c r="X83" s="17"/>
      <c r="Y83" s="18">
        <v>0.02</v>
      </c>
      <c r="Z83" s="3">
        <v>0.17</v>
      </c>
      <c r="AA83" s="19">
        <f t="shared" si="70"/>
        <v>0.0034</v>
      </c>
      <c r="AB83" s="3">
        <v>0.01</v>
      </c>
      <c r="AC83" s="3">
        <v>0.03</v>
      </c>
      <c r="AD83" s="19">
        <f t="shared" si="71"/>
        <v>0.0003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</v>
      </c>
      <c r="AO83" s="3">
        <v>0.79</v>
      </c>
      <c r="AP83" s="3">
        <f t="shared" si="72"/>
        <v>0.0079</v>
      </c>
      <c r="AQ83" s="1">
        <f t="shared" si="73"/>
        <v>0.0137677199655208</v>
      </c>
      <c r="AR83" s="24">
        <f t="shared" si="74"/>
        <v>7.82620833333333</v>
      </c>
      <c r="AS83" s="1">
        <f t="shared" si="75"/>
        <v>0.19</v>
      </c>
      <c r="AT83" s="2">
        <f t="shared" si="76"/>
        <v>373.7</v>
      </c>
      <c r="AU83" s="1">
        <f t="shared" si="77"/>
        <v>51258.3863315569</v>
      </c>
    </row>
    <row r="84" s="1" customFormat="1" spans="1:47">
      <c r="A84" s="6"/>
      <c r="B84" s="6"/>
      <c r="C84" s="9">
        <v>8</v>
      </c>
      <c r="D84" s="10">
        <v>8.93896774193548</v>
      </c>
      <c r="E84" s="12">
        <f t="shared" si="78"/>
        <v>8.92132258064516</v>
      </c>
      <c r="F84" s="9" t="s">
        <v>109</v>
      </c>
      <c r="G84" s="6">
        <v>9</v>
      </c>
      <c r="H84" s="11">
        <f t="shared" si="60"/>
        <v>8.93896774193548</v>
      </c>
      <c r="I84" s="11">
        <f t="shared" si="61"/>
        <v>282.088967741935</v>
      </c>
      <c r="J84" s="11">
        <f t="shared" si="62"/>
        <v>0.0539232541171303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0.376591432358482</v>
      </c>
      <c r="P84" s="11">
        <f t="shared" si="65"/>
        <v>0.0203070355054005</v>
      </c>
      <c r="Q84" s="15">
        <f t="shared" si="66"/>
        <v>0.0038583367460261</v>
      </c>
      <c r="R84" s="11">
        <f t="shared" si="67"/>
        <v>0.0148697958333333</v>
      </c>
      <c r="S84" s="16">
        <f t="shared" si="68"/>
        <v>0.259474762752085</v>
      </c>
      <c r="T84" s="3">
        <v>0.01</v>
      </c>
      <c r="U84" s="17">
        <f t="shared" si="69"/>
        <v>0.00259474762752085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0.0141947476275209</v>
      </c>
      <c r="AR84" s="24">
        <f t="shared" si="74"/>
        <v>7.82620833333333</v>
      </c>
      <c r="AS84" s="1">
        <f t="shared" si="75"/>
        <v>0.19</v>
      </c>
      <c r="AT84" s="2">
        <f t="shared" si="76"/>
        <v>373.7</v>
      </c>
      <c r="AU84" s="1">
        <f t="shared" si="77"/>
        <v>52848.246448401</v>
      </c>
    </row>
    <row r="85" s="1" customFormat="1" spans="1:47">
      <c r="A85" s="6"/>
      <c r="B85" s="6"/>
      <c r="C85" s="9">
        <v>9</v>
      </c>
      <c r="D85" s="10">
        <v>7.1886</v>
      </c>
      <c r="E85" s="12">
        <f t="shared" si="78"/>
        <v>8.93896774193548</v>
      </c>
      <c r="F85" s="9" t="s">
        <v>109</v>
      </c>
      <c r="G85" s="6">
        <v>10</v>
      </c>
      <c r="H85" s="11">
        <f t="shared" si="60"/>
        <v>7.1886</v>
      </c>
      <c r="I85" s="11">
        <f t="shared" si="61"/>
        <v>280.3386</v>
      </c>
      <c r="J85" s="11">
        <f t="shared" si="62"/>
        <v>0.0434689778022221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0.434546480186415</v>
      </c>
      <c r="P85" s="11">
        <f t="shared" si="65"/>
        <v>0.018889291301257</v>
      </c>
      <c r="Q85" s="15">
        <f t="shared" si="66"/>
        <v>0.00358896534723883</v>
      </c>
      <c r="R85" s="11">
        <f t="shared" si="67"/>
        <v>0.0148697958333333</v>
      </c>
      <c r="S85" s="16">
        <f t="shared" si="68"/>
        <v>0.241359423321302</v>
      </c>
      <c r="T85" s="3">
        <v>0.01</v>
      </c>
      <c r="U85" s="17">
        <f t="shared" si="69"/>
        <v>0.00241359423321302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0.014013594233213</v>
      </c>
      <c r="AR85" s="24">
        <f t="shared" si="74"/>
        <v>7.82620833333333</v>
      </c>
      <c r="AS85" s="1">
        <f t="shared" si="75"/>
        <v>0.19</v>
      </c>
      <c r="AT85" s="2">
        <f t="shared" si="76"/>
        <v>373.7</v>
      </c>
      <c r="AU85" s="1">
        <f t="shared" si="77"/>
        <v>52173.7970338314</v>
      </c>
    </row>
    <row r="86" s="1" customFormat="1" spans="1:47">
      <c r="A86" s="6"/>
      <c r="B86" s="6"/>
      <c r="C86" s="9">
        <v>10</v>
      </c>
      <c r="D86" s="10">
        <v>1.7418064516129</v>
      </c>
      <c r="E86" s="12">
        <f t="shared" si="78"/>
        <v>7.1886</v>
      </c>
      <c r="F86" s="9" t="s">
        <v>109</v>
      </c>
      <c r="G86" s="6">
        <v>11</v>
      </c>
      <c r="H86" s="11">
        <f t="shared" si="60"/>
        <v>1.7418064516129</v>
      </c>
      <c r="I86" s="11">
        <f t="shared" si="61"/>
        <v>274.891806451613</v>
      </c>
      <c r="J86" s="11">
        <f t="shared" si="62"/>
        <v>0.0218423726785322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0.3948743294409</v>
      </c>
      <c r="O86" s="11">
        <f t="shared" si="79"/>
        <v>0.0990449427775912</v>
      </c>
      <c r="P86" s="11">
        <f t="shared" si="65"/>
        <v>0.00216337655207204</v>
      </c>
      <c r="Q86" s="15">
        <f t="shared" si="66"/>
        <v>0.000411041544893688</v>
      </c>
      <c r="R86" s="11">
        <f t="shared" si="67"/>
        <v>0.0148697958333333</v>
      </c>
      <c r="S86" s="16">
        <f t="shared" si="68"/>
        <v>0.0276427161139809</v>
      </c>
      <c r="T86" s="3">
        <v>0.01</v>
      </c>
      <c r="U86" s="17">
        <f t="shared" si="69"/>
        <v>0.000276427161139809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0.0118764271611398</v>
      </c>
      <c r="AR86" s="24">
        <f t="shared" si="74"/>
        <v>7.82620833333333</v>
      </c>
      <c r="AS86" s="1">
        <f t="shared" si="75"/>
        <v>0.19</v>
      </c>
      <c r="AT86" s="2">
        <f t="shared" si="76"/>
        <v>373.7</v>
      </c>
      <c r="AU86" s="1">
        <f t="shared" si="77"/>
        <v>44216.9431967577</v>
      </c>
    </row>
    <row r="87" s="1" customFormat="1" spans="1:48">
      <c r="A87" s="6"/>
      <c r="B87" s="6"/>
      <c r="C87" s="9">
        <v>11</v>
      </c>
      <c r="D87" s="10">
        <v>-6.99953333333333</v>
      </c>
      <c r="E87" s="12">
        <f t="shared" si="78"/>
        <v>1.7418064516129</v>
      </c>
      <c r="F87" s="9" t="s">
        <v>111</v>
      </c>
      <c r="G87" s="6">
        <v>12</v>
      </c>
      <c r="H87" s="11">
        <f t="shared" si="60"/>
        <v>-6.99953333333333</v>
      </c>
      <c r="I87" s="11">
        <f t="shared" si="61"/>
        <v>266.150466666667</v>
      </c>
      <c r="J87" s="11">
        <f t="shared" si="62"/>
        <v>0.00682448535058513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0.175143649558852</v>
      </c>
      <c r="P87" s="11">
        <f t="shared" si="65"/>
        <v>0.00119526527066241</v>
      </c>
      <c r="Q87" s="15">
        <f t="shared" si="66"/>
        <v>0.000227100401425857</v>
      </c>
      <c r="R87" s="11">
        <f t="shared" si="67"/>
        <v>0.0148697958333333</v>
      </c>
      <c r="S87" s="16">
        <f t="shared" si="68"/>
        <v>0.0152725971473509</v>
      </c>
      <c r="T87" s="3">
        <v>0.01</v>
      </c>
      <c r="U87" s="17">
        <f t="shared" si="69"/>
        <v>0.000152725971473509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0.0117527259714735</v>
      </c>
      <c r="AR87" s="24">
        <f t="shared" si="74"/>
        <v>7.82620833333333</v>
      </c>
      <c r="AS87" s="1">
        <f t="shared" si="75"/>
        <v>0.19</v>
      </c>
      <c r="AT87" s="2">
        <f t="shared" si="76"/>
        <v>373.7</v>
      </c>
      <c r="AU87" s="1">
        <f t="shared" si="77"/>
        <v>43756.3932011544</v>
      </c>
      <c r="AV87" s="1">
        <f>SUM(AU76:AU87)</f>
        <v>554299.051140205</v>
      </c>
    </row>
    <row r="88" s="1" customFormat="1" spans="1:46">
      <c r="A88" s="6"/>
      <c r="B88" s="6"/>
      <c r="C88" s="9">
        <v>12</v>
      </c>
      <c r="D88" s="10">
        <v>-11.2512580645161</v>
      </c>
      <c r="E88" s="12">
        <f t="shared" si="78"/>
        <v>-6.99953333333333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-14.7551873477419</v>
      </c>
      <c r="E91" s="9"/>
      <c r="F91" s="9"/>
      <c r="G91" s="6">
        <v>1</v>
      </c>
      <c r="H91" s="11">
        <f t="shared" ref="H91:H102" si="80">E92</f>
        <v>-14.7551873477419</v>
      </c>
      <c r="I91" s="11">
        <f t="shared" ref="I91:I102" si="81">H91+273.15</f>
        <v>258.394812652258</v>
      </c>
      <c r="J91" s="11">
        <f t="shared" ref="J91:J102" si="82">EXP(($C$18*(I91-$C$16))/($C$19*I91*$C$16))</f>
        <v>0.00227610186565435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0.000172801653640478</v>
      </c>
      <c r="Q91" s="15">
        <f t="shared" ref="Q91:Q102" si="86">P91*$B$93</f>
        <v>3.11042976552861e-5</v>
      </c>
      <c r="R91" s="11">
        <f t="shared" ref="R91:R102" si="87">L91*$B$93</f>
        <v>0.0136656</v>
      </c>
      <c r="S91" s="16">
        <f t="shared" ref="S91:S102" si="88">Q91/R91</f>
        <v>0.00227610186565435</v>
      </c>
      <c r="T91" s="3">
        <v>0.01</v>
      </c>
      <c r="U91" s="17">
        <f t="shared" ref="U91:U102" si="89">S91*T91</f>
        <v>2.27610186565435e-5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0.0148227610186565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30.175</v>
      </c>
      <c r="AU91" s="1">
        <f t="shared" ref="AU91:AU102" si="96">AT91*10000*AS91*0.67*AR91*AQ91</f>
        <v>4095.24503729771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-15.6709032258065</v>
      </c>
      <c r="E92" s="12">
        <f t="shared" ref="E92:E103" si="97">D91</f>
        <v>-14.7551873477419</v>
      </c>
      <c r="F92" s="9" t="s">
        <v>109</v>
      </c>
      <c r="G92" s="6">
        <v>2</v>
      </c>
      <c r="H92" s="11">
        <f t="shared" si="80"/>
        <v>-15.6709032258065</v>
      </c>
      <c r="I92" s="11">
        <f t="shared" si="81"/>
        <v>257.479096774193</v>
      </c>
      <c r="J92" s="11">
        <f t="shared" si="82"/>
        <v>0.0019906278577408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0.15166719834636</v>
      </c>
      <c r="P92" s="11">
        <f t="shared" si="85"/>
        <v>0.000301912950133763</v>
      </c>
      <c r="Q92" s="15">
        <f t="shared" si="86"/>
        <v>5.43443310240773e-5</v>
      </c>
      <c r="R92" s="11">
        <f t="shared" si="87"/>
        <v>0.0136656</v>
      </c>
      <c r="S92" s="16">
        <f t="shared" si="88"/>
        <v>0.00397672484370078</v>
      </c>
      <c r="T92" s="3">
        <v>0.01</v>
      </c>
      <c r="U92" s="17">
        <f t="shared" si="89"/>
        <v>3.97672484370077e-5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0.014839767248437</v>
      </c>
      <c r="AR92" s="24">
        <f t="shared" si="93"/>
        <v>7.592</v>
      </c>
      <c r="AS92" s="1">
        <f t="shared" si="94"/>
        <v>0.18</v>
      </c>
      <c r="AT92" s="2">
        <f t="shared" si="95"/>
        <v>30.175</v>
      </c>
      <c r="AU92" s="1">
        <f t="shared" si="96"/>
        <v>4099.94353294397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-12.8521724137931</v>
      </c>
      <c r="E93" s="12">
        <f t="shared" si="97"/>
        <v>-15.6709032258065</v>
      </c>
      <c r="F93" s="9" t="s">
        <v>109</v>
      </c>
      <c r="G93" s="6">
        <v>3</v>
      </c>
      <c r="H93" s="11">
        <f t="shared" si="80"/>
        <v>-12.8521724137931</v>
      </c>
      <c r="I93" s="11">
        <f t="shared" si="81"/>
        <v>260.297827586207</v>
      </c>
      <c r="J93" s="11">
        <f t="shared" si="82"/>
        <v>0.00299802239091122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0.227285285396226</v>
      </c>
      <c r="P93" s="11">
        <f t="shared" si="85"/>
        <v>0.000681406374742532</v>
      </c>
      <c r="Q93" s="15">
        <f t="shared" si="86"/>
        <v>0.000122653147453656</v>
      </c>
      <c r="R93" s="11">
        <f t="shared" si="87"/>
        <v>0.0136656</v>
      </c>
      <c r="S93" s="16">
        <f t="shared" si="88"/>
        <v>0.00897532105825253</v>
      </c>
      <c r="T93" s="3">
        <v>0.01</v>
      </c>
      <c r="U93" s="17">
        <f t="shared" si="89"/>
        <v>8.97532105825253e-5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0.0148897532105825</v>
      </c>
      <c r="AR93" s="24">
        <f t="shared" si="93"/>
        <v>7.592</v>
      </c>
      <c r="AS93" s="1">
        <f t="shared" si="94"/>
        <v>0.18</v>
      </c>
      <c r="AT93" s="2">
        <f t="shared" si="95"/>
        <v>30.175</v>
      </c>
      <c r="AU93" s="1">
        <f t="shared" si="96"/>
        <v>4113.75369713357</v>
      </c>
    </row>
    <row r="94" s="1" customFormat="1" spans="1:47">
      <c r="A94" s="6"/>
      <c r="B94" s="6"/>
      <c r="C94" s="9">
        <v>3</v>
      </c>
      <c r="D94" s="10">
        <v>-8.20345161290323</v>
      </c>
      <c r="E94" s="12">
        <f t="shared" si="97"/>
        <v>-12.8521724137931</v>
      </c>
      <c r="F94" s="9" t="s">
        <v>109</v>
      </c>
      <c r="G94" s="6">
        <v>4</v>
      </c>
      <c r="H94" s="11">
        <f t="shared" si="80"/>
        <v>-8.20345161290323</v>
      </c>
      <c r="I94" s="11">
        <f t="shared" si="81"/>
        <v>264.946548387097</v>
      </c>
      <c r="J94" s="11">
        <f t="shared" si="82"/>
        <v>0.00577928568779429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0.302523879021483</v>
      </c>
      <c r="P94" s="11">
        <f t="shared" si="85"/>
        <v>0.00174837192424487</v>
      </c>
      <c r="Q94" s="15">
        <f t="shared" si="86"/>
        <v>0.000314706946364076</v>
      </c>
      <c r="R94" s="11">
        <f t="shared" si="87"/>
        <v>0.0136656</v>
      </c>
      <c r="S94" s="16">
        <f t="shared" si="88"/>
        <v>0.0230291349347322</v>
      </c>
      <c r="T94" s="3">
        <v>0.01</v>
      </c>
      <c r="U94" s="17">
        <f t="shared" si="89"/>
        <v>0.000230291349347322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0.0150302913493473</v>
      </c>
      <c r="AR94" s="24">
        <f t="shared" si="93"/>
        <v>7.592</v>
      </c>
      <c r="AS94" s="1">
        <f t="shared" si="94"/>
        <v>0.18</v>
      </c>
      <c r="AT94" s="2">
        <f t="shared" si="95"/>
        <v>30.175</v>
      </c>
      <c r="AU94" s="1">
        <f t="shared" si="96"/>
        <v>4152.58169379379</v>
      </c>
    </row>
    <row r="95" s="1" customFormat="1" spans="1:47">
      <c r="A95" s="6"/>
      <c r="B95" s="6"/>
      <c r="C95" s="9">
        <v>4</v>
      </c>
      <c r="D95" s="10">
        <v>-4.42526666666667</v>
      </c>
      <c r="E95" s="12">
        <f t="shared" si="97"/>
        <v>-8.20345161290323</v>
      </c>
      <c r="F95" s="9" t="s">
        <v>109</v>
      </c>
      <c r="G95" s="6">
        <v>5</v>
      </c>
      <c r="H95" s="11">
        <f t="shared" si="80"/>
        <v>-4.42526666666667</v>
      </c>
      <c r="I95" s="11">
        <f t="shared" si="81"/>
        <v>268.724733333333</v>
      </c>
      <c r="J95" s="11">
        <f t="shared" si="82"/>
        <v>0.00968883002812506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0.285736731742376</v>
      </c>
      <c r="O95" s="11">
        <f t="shared" si="98"/>
        <v>0.0909587753548619</v>
      </c>
      <c r="P95" s="11">
        <f t="shared" si="85"/>
        <v>0.000881284113979668</v>
      </c>
      <c r="Q95" s="15">
        <f t="shared" si="86"/>
        <v>0.00015863114051634</v>
      </c>
      <c r="R95" s="11">
        <f t="shared" si="87"/>
        <v>0.0136656</v>
      </c>
      <c r="S95" s="16">
        <f t="shared" si="88"/>
        <v>0.011608062618278</v>
      </c>
      <c r="T95" s="3">
        <v>0.01</v>
      </c>
      <c r="U95" s="17">
        <f t="shared" si="89"/>
        <v>0.00011608062618278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0.0149160806261828</v>
      </c>
      <c r="AR95" s="24">
        <f t="shared" si="93"/>
        <v>7.592</v>
      </c>
      <c r="AS95" s="1">
        <f t="shared" si="94"/>
        <v>0.18</v>
      </c>
      <c r="AT95" s="2">
        <f t="shared" si="95"/>
        <v>30.175</v>
      </c>
      <c r="AU95" s="1">
        <f t="shared" si="96"/>
        <v>4121.02745793604</v>
      </c>
    </row>
    <row r="96" s="1" customFormat="1" spans="1:47">
      <c r="A96" s="6"/>
      <c r="B96" s="6"/>
      <c r="C96" s="9">
        <v>5</v>
      </c>
      <c r="D96" s="10">
        <v>0.205645161290323</v>
      </c>
      <c r="E96" s="12">
        <f t="shared" si="97"/>
        <v>-4.42526666666667</v>
      </c>
      <c r="F96" s="9" t="s">
        <v>111</v>
      </c>
      <c r="G96" s="6">
        <v>6</v>
      </c>
      <c r="H96" s="11">
        <f t="shared" si="80"/>
        <v>0.205645161290323</v>
      </c>
      <c r="I96" s="11">
        <f t="shared" si="81"/>
        <v>273.35564516129</v>
      </c>
      <c r="J96" s="11">
        <f t="shared" si="82"/>
        <v>0.0179000146023377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0.165997491240882</v>
      </c>
      <c r="P96" s="11">
        <f t="shared" si="85"/>
        <v>0.00297135751716321</v>
      </c>
      <c r="Q96" s="15">
        <f t="shared" si="86"/>
        <v>0.000534844353089378</v>
      </c>
      <c r="R96" s="11">
        <f t="shared" si="87"/>
        <v>0.0136656</v>
      </c>
      <c r="S96" s="16">
        <f t="shared" si="88"/>
        <v>0.03913800733882</v>
      </c>
      <c r="T96" s="3">
        <v>0.01</v>
      </c>
      <c r="U96" s="17">
        <f t="shared" si="89"/>
        <v>0.0003913800733882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0.0151913800733882</v>
      </c>
      <c r="AR96" s="24">
        <f t="shared" si="93"/>
        <v>7.592</v>
      </c>
      <c r="AS96" s="1">
        <f t="shared" si="94"/>
        <v>0.18</v>
      </c>
      <c r="AT96" s="2">
        <f t="shared" si="95"/>
        <v>30.175</v>
      </c>
      <c r="AU96" s="1">
        <f t="shared" si="96"/>
        <v>4197.08742365496</v>
      </c>
    </row>
    <row r="97" s="1" customFormat="1" spans="1:47">
      <c r="A97" s="6"/>
      <c r="B97" s="6"/>
      <c r="C97" s="9">
        <v>6</v>
      </c>
      <c r="D97" s="10">
        <v>6.04316666666667</v>
      </c>
      <c r="E97" s="12">
        <f t="shared" si="97"/>
        <v>0.205645161290323</v>
      </c>
      <c r="F97" s="9" t="s">
        <v>109</v>
      </c>
      <c r="G97" s="6">
        <v>7</v>
      </c>
      <c r="H97" s="11">
        <f t="shared" si="80"/>
        <v>6.04316666666667</v>
      </c>
      <c r="I97" s="11">
        <f t="shared" si="81"/>
        <v>279.193166666667</v>
      </c>
      <c r="J97" s="11">
        <f t="shared" si="82"/>
        <v>0.0376959664056126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0.238946133723719</v>
      </c>
      <c r="P97" s="11">
        <f t="shared" si="85"/>
        <v>0.00900730542960033</v>
      </c>
      <c r="Q97" s="15">
        <f t="shared" si="86"/>
        <v>0.00162131497732806</v>
      </c>
      <c r="R97" s="11">
        <f t="shared" si="87"/>
        <v>0.0136656</v>
      </c>
      <c r="S97" s="16">
        <f t="shared" si="88"/>
        <v>0.118642063087465</v>
      </c>
      <c r="T97" s="3">
        <v>0.01</v>
      </c>
      <c r="U97" s="17">
        <f t="shared" si="89"/>
        <v>0.00118642063087465</v>
      </c>
      <c r="V97" s="16"/>
      <c r="W97" s="3"/>
      <c r="X97" s="17"/>
      <c r="Y97" s="18">
        <v>0.02</v>
      </c>
      <c r="Z97" s="3">
        <v>0.49</v>
      </c>
      <c r="AA97" s="19">
        <f t="shared" si="90"/>
        <v>0.0098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</v>
      </c>
      <c r="AO97" s="3">
        <v>0.5</v>
      </c>
      <c r="AP97" s="3">
        <f t="shared" si="91"/>
        <v>0.005</v>
      </c>
      <c r="AQ97" s="1">
        <f t="shared" si="92"/>
        <v>0.0159864206308746</v>
      </c>
      <c r="AR97" s="24">
        <f t="shared" si="93"/>
        <v>7.592</v>
      </c>
      <c r="AS97" s="1">
        <f t="shared" si="94"/>
        <v>0.18</v>
      </c>
      <c r="AT97" s="2">
        <f t="shared" si="95"/>
        <v>30.175</v>
      </c>
      <c r="AU97" s="1">
        <f t="shared" si="96"/>
        <v>4416.74190593386</v>
      </c>
    </row>
    <row r="98" s="1" customFormat="1" spans="1:47">
      <c r="A98" s="6"/>
      <c r="B98" s="6"/>
      <c r="C98" s="9">
        <v>7</v>
      </c>
      <c r="D98" s="10">
        <v>8.92132258064516</v>
      </c>
      <c r="E98" s="12">
        <f t="shared" si="97"/>
        <v>6.04316666666667</v>
      </c>
      <c r="F98" s="9" t="s">
        <v>109</v>
      </c>
      <c r="G98" s="6">
        <v>8</v>
      </c>
      <c r="H98" s="11">
        <f t="shared" si="80"/>
        <v>8.92132258064516</v>
      </c>
      <c r="I98" s="11">
        <f t="shared" si="81"/>
        <v>282.071322580645</v>
      </c>
      <c r="J98" s="11">
        <f t="shared" si="82"/>
        <v>0.0538069477020565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0.305858828294119</v>
      </c>
      <c r="P98" s="11">
        <f t="shared" si="85"/>
        <v>0.0164573299782339</v>
      </c>
      <c r="Q98" s="15">
        <f t="shared" si="86"/>
        <v>0.0029623193960821</v>
      </c>
      <c r="R98" s="11">
        <f t="shared" si="87"/>
        <v>0.0136656</v>
      </c>
      <c r="S98" s="16">
        <f t="shared" si="88"/>
        <v>0.21677199655208</v>
      </c>
      <c r="T98" s="3">
        <v>0.01</v>
      </c>
      <c r="U98" s="17">
        <f t="shared" si="89"/>
        <v>0.0021677199655208</v>
      </c>
      <c r="V98" s="16"/>
      <c r="W98" s="3"/>
      <c r="X98" s="17"/>
      <c r="Y98" s="18">
        <v>0.02</v>
      </c>
      <c r="Z98" s="3">
        <v>0.49</v>
      </c>
      <c r="AA98" s="19">
        <f t="shared" si="90"/>
        <v>0.0098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</v>
      </c>
      <c r="AO98" s="3">
        <v>0.5</v>
      </c>
      <c r="AP98" s="3">
        <f t="shared" si="91"/>
        <v>0.005</v>
      </c>
      <c r="AQ98" s="1">
        <f t="shared" si="92"/>
        <v>0.0169677199655208</v>
      </c>
      <c r="AR98" s="24">
        <f t="shared" si="93"/>
        <v>7.592</v>
      </c>
      <c r="AS98" s="1">
        <f t="shared" si="94"/>
        <v>0.18</v>
      </c>
      <c r="AT98" s="2">
        <f t="shared" si="95"/>
        <v>30.175</v>
      </c>
      <c r="AU98" s="1">
        <f t="shared" si="96"/>
        <v>4687.85612178441</v>
      </c>
    </row>
    <row r="99" s="1" customFormat="1" spans="1:47">
      <c r="A99" s="6"/>
      <c r="B99" s="6"/>
      <c r="C99" s="9">
        <v>8</v>
      </c>
      <c r="D99" s="10">
        <v>8.93896774193548</v>
      </c>
      <c r="E99" s="12">
        <f t="shared" si="97"/>
        <v>8.92132258064516</v>
      </c>
      <c r="F99" s="9" t="s">
        <v>109</v>
      </c>
      <c r="G99" s="6">
        <v>9</v>
      </c>
      <c r="H99" s="11">
        <f t="shared" si="80"/>
        <v>8.93896774193548</v>
      </c>
      <c r="I99" s="11">
        <f t="shared" si="81"/>
        <v>282.088967741935</v>
      </c>
      <c r="J99" s="11">
        <f t="shared" si="82"/>
        <v>0.0539232541171303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0.365321498315885</v>
      </c>
      <c r="P99" s="11">
        <f t="shared" si="85"/>
        <v>0.0196993239881382</v>
      </c>
      <c r="Q99" s="15">
        <f t="shared" si="86"/>
        <v>0.00354587831786488</v>
      </c>
      <c r="R99" s="11">
        <f t="shared" si="87"/>
        <v>0.0136656</v>
      </c>
      <c r="S99" s="16">
        <f t="shared" si="88"/>
        <v>0.259474762752084</v>
      </c>
      <c r="T99" s="3">
        <v>0.01</v>
      </c>
      <c r="U99" s="17">
        <f t="shared" si="89"/>
        <v>0.00259474762752084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0.0173947476275208</v>
      </c>
      <c r="AR99" s="24">
        <f t="shared" si="93"/>
        <v>7.592</v>
      </c>
      <c r="AS99" s="1">
        <f t="shared" si="94"/>
        <v>0.18</v>
      </c>
      <c r="AT99" s="2">
        <f t="shared" si="95"/>
        <v>30.175</v>
      </c>
      <c r="AU99" s="1">
        <f t="shared" si="96"/>
        <v>4805.83568789854</v>
      </c>
    </row>
    <row r="100" s="1" customFormat="1" spans="1:47">
      <c r="A100" s="6"/>
      <c r="B100" s="6"/>
      <c r="C100" s="9">
        <v>9</v>
      </c>
      <c r="D100" s="10">
        <v>7.1886</v>
      </c>
      <c r="E100" s="12">
        <f t="shared" si="97"/>
        <v>8.93896774193548</v>
      </c>
      <c r="F100" s="9" t="s">
        <v>109</v>
      </c>
      <c r="G100" s="6">
        <v>10</v>
      </c>
      <c r="H100" s="11">
        <f t="shared" si="80"/>
        <v>7.1886</v>
      </c>
      <c r="I100" s="11">
        <f t="shared" si="81"/>
        <v>280.3386</v>
      </c>
      <c r="J100" s="11">
        <f t="shared" si="82"/>
        <v>0.0434689778022221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0.421542174327747</v>
      </c>
      <c r="P100" s="11">
        <f t="shared" si="85"/>
        <v>0.0183240074185532</v>
      </c>
      <c r="Q100" s="15">
        <f t="shared" si="86"/>
        <v>0.00329832133533958</v>
      </c>
      <c r="R100" s="11">
        <f t="shared" si="87"/>
        <v>0.0136656</v>
      </c>
      <c r="S100" s="16">
        <f t="shared" si="88"/>
        <v>0.241359423321302</v>
      </c>
      <c r="T100" s="3">
        <v>0.01</v>
      </c>
      <c r="U100" s="17">
        <f t="shared" si="89"/>
        <v>0.00241359423321302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0.017213594233213</v>
      </c>
      <c r="AR100" s="24">
        <f t="shared" si="93"/>
        <v>7.592</v>
      </c>
      <c r="AS100" s="1">
        <f t="shared" si="94"/>
        <v>0.18</v>
      </c>
      <c r="AT100" s="2">
        <f t="shared" si="95"/>
        <v>30.175</v>
      </c>
      <c r="AU100" s="1">
        <f t="shared" si="96"/>
        <v>4755.78647384894</v>
      </c>
    </row>
    <row r="101" s="1" customFormat="1" spans="1:47">
      <c r="A101" s="6"/>
      <c r="B101" s="6"/>
      <c r="C101" s="9">
        <v>10</v>
      </c>
      <c r="D101" s="10">
        <v>1.7418064516129</v>
      </c>
      <c r="E101" s="12">
        <f t="shared" si="97"/>
        <v>7.1886</v>
      </c>
      <c r="F101" s="9" t="s">
        <v>109</v>
      </c>
      <c r="G101" s="6">
        <v>11</v>
      </c>
      <c r="H101" s="11">
        <f t="shared" si="80"/>
        <v>1.7418064516129</v>
      </c>
      <c r="I101" s="11">
        <f t="shared" si="81"/>
        <v>274.891806451613</v>
      </c>
      <c r="J101" s="11">
        <f t="shared" si="82"/>
        <v>0.0218423726785322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0.383057258563734</v>
      </c>
      <c r="O101" s="11">
        <f t="shared" si="98"/>
        <v>0.0960809083454597</v>
      </c>
      <c r="P101" s="11">
        <f t="shared" si="85"/>
        <v>0.00209863500737342</v>
      </c>
      <c r="Q101" s="15">
        <f t="shared" si="86"/>
        <v>0.000377754301327216</v>
      </c>
      <c r="R101" s="11">
        <f t="shared" si="87"/>
        <v>0.0136656</v>
      </c>
      <c r="S101" s="16">
        <f t="shared" si="88"/>
        <v>0.0276427161139808</v>
      </c>
      <c r="T101" s="3">
        <v>0.01</v>
      </c>
      <c r="U101" s="17">
        <f t="shared" si="89"/>
        <v>0.000276427161139808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0.0150764271611398</v>
      </c>
      <c r="AR101" s="24">
        <f t="shared" si="93"/>
        <v>7.592</v>
      </c>
      <c r="AS101" s="1">
        <f t="shared" si="94"/>
        <v>0.18</v>
      </c>
      <c r="AT101" s="2">
        <f t="shared" si="95"/>
        <v>30.175</v>
      </c>
      <c r="AU101" s="1">
        <f t="shared" si="96"/>
        <v>4165.32813516508</v>
      </c>
    </row>
    <row r="102" s="1" customFormat="1" spans="1:48">
      <c r="A102" s="6"/>
      <c r="B102" s="6"/>
      <c r="C102" s="9">
        <v>11</v>
      </c>
      <c r="D102" s="10">
        <v>-6.99953333333333</v>
      </c>
      <c r="E102" s="12">
        <f t="shared" si="97"/>
        <v>1.7418064516129</v>
      </c>
      <c r="F102" s="9" t="s">
        <v>111</v>
      </c>
      <c r="G102" s="6">
        <v>12</v>
      </c>
      <c r="H102" s="11">
        <f t="shared" si="80"/>
        <v>-6.99953333333333</v>
      </c>
      <c r="I102" s="11">
        <f t="shared" si="81"/>
        <v>266.150466666667</v>
      </c>
      <c r="J102" s="11">
        <f t="shared" si="82"/>
        <v>0.00682448535058513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0.169902273338086</v>
      </c>
      <c r="P102" s="11">
        <f t="shared" si="85"/>
        <v>0.00115949557542688</v>
      </c>
      <c r="Q102" s="15">
        <f t="shared" si="86"/>
        <v>0.000208709203576839</v>
      </c>
      <c r="R102" s="11">
        <f t="shared" si="87"/>
        <v>0.0136656</v>
      </c>
      <c r="S102" s="16">
        <f t="shared" si="88"/>
        <v>0.0152725971473509</v>
      </c>
      <c r="T102" s="3">
        <v>0.01</v>
      </c>
      <c r="U102" s="17">
        <f t="shared" si="89"/>
        <v>0.000152725971473509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0.0149527259714735</v>
      </c>
      <c r="AR102" s="24">
        <f t="shared" si="93"/>
        <v>7.592</v>
      </c>
      <c r="AS102" s="1">
        <f t="shared" si="94"/>
        <v>0.18</v>
      </c>
      <c r="AT102" s="2">
        <f t="shared" si="95"/>
        <v>30.175</v>
      </c>
      <c r="AU102" s="1">
        <f t="shared" si="96"/>
        <v>4131.15186514014</v>
      </c>
      <c r="AV102" s="1">
        <f>SUM(AU91:AU102)</f>
        <v>51742.339032531</v>
      </c>
    </row>
    <row r="103" s="1" customFormat="1" spans="1:46">
      <c r="A103" s="6"/>
      <c r="B103" s="6"/>
      <c r="C103" s="9">
        <v>12</v>
      </c>
      <c r="D103" s="10">
        <v>-11.2512580645161</v>
      </c>
      <c r="E103" s="12">
        <f t="shared" si="97"/>
        <v>-6.99953333333333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-14.7551873477419</v>
      </c>
      <c r="E107" s="9"/>
      <c r="F107" s="9"/>
      <c r="G107" s="6">
        <v>1</v>
      </c>
      <c r="H107" s="11">
        <f t="shared" ref="H107:H118" si="99">E108</f>
        <v>-14.7551873477419</v>
      </c>
      <c r="I107" s="11">
        <f t="shared" ref="I107:I118" si="100">H107+273.15</f>
        <v>258.394812652258</v>
      </c>
      <c r="J107" s="11">
        <f t="shared" ref="J107:J118" si="101">EXP(($C$18*(I107-$C$16))/($C$19*I107*$C$16))</f>
        <v>0.00227610186565435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0.00690126604226659</v>
      </c>
      <c r="Q107" s="15">
        <f t="shared" ref="Q107:Q118" si="105">P107*$B$109</f>
        <v>0.00200136715225731</v>
      </c>
      <c r="R107" s="11">
        <f t="shared" ref="R107:R118" si="106">L107*$B$109</f>
        <v>0.87929595</v>
      </c>
      <c r="S107" s="16">
        <f t="shared" ref="S107:S118" si="107">Q107/R107</f>
        <v>0.00227610186565435</v>
      </c>
      <c r="T107" s="3">
        <v>0.27</v>
      </c>
      <c r="U107" s="17">
        <f t="shared" ref="U107:U118" si="108">S107*T107</f>
        <v>0.000614547503726674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0.226519406579974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3</v>
      </c>
      <c r="AF107" s="1">
        <f t="shared" ref="AF107:AF118" si="113">AE107*10000*AC107*AB107</f>
        <v>76313.2554797601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-15.6709032258065</v>
      </c>
      <c r="E108" s="12">
        <f t="shared" ref="E108:E119" si="114">D107</f>
        <v>-14.7551873477419</v>
      </c>
      <c r="F108" s="9" t="s">
        <v>109</v>
      </c>
      <c r="G108" s="6">
        <v>2</v>
      </c>
      <c r="H108" s="11">
        <f t="shared" si="99"/>
        <v>-15.6709032258065</v>
      </c>
      <c r="I108" s="11">
        <f t="shared" si="100"/>
        <v>257.479096774193</v>
      </c>
      <c r="J108" s="11">
        <f t="shared" si="101"/>
        <v>0.0019906278577408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6.05720873395773</v>
      </c>
      <c r="P108" s="11">
        <f t="shared" si="104"/>
        <v>0.0120576484459672</v>
      </c>
      <c r="Q108" s="15">
        <f t="shared" si="105"/>
        <v>0.00349671804933048</v>
      </c>
      <c r="R108" s="11">
        <f t="shared" si="106"/>
        <v>0.87929595</v>
      </c>
      <c r="S108" s="16">
        <f t="shared" si="107"/>
        <v>0.00397672484370078</v>
      </c>
      <c r="T108" s="3">
        <v>0.27</v>
      </c>
      <c r="U108" s="17">
        <f t="shared" si="108"/>
        <v>0.00107371570779921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0.226608622962025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3</v>
      </c>
      <c r="AF108" s="1">
        <f t="shared" si="113"/>
        <v>76343.3120327913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-12.8521724137931</v>
      </c>
      <c r="E109" s="12">
        <f t="shared" si="114"/>
        <v>-15.6709032258065</v>
      </c>
      <c r="F109" s="9" t="s">
        <v>109</v>
      </c>
      <c r="G109" s="6">
        <v>3</v>
      </c>
      <c r="H109" s="11">
        <f t="shared" si="99"/>
        <v>-12.8521724137931</v>
      </c>
      <c r="I109" s="11">
        <f t="shared" si="100"/>
        <v>260.297827586207</v>
      </c>
      <c r="J109" s="11">
        <f t="shared" si="101"/>
        <v>0.00299802239091122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9.07720608551177</v>
      </c>
      <c r="P109" s="11">
        <f t="shared" si="104"/>
        <v>0.0272136670912799</v>
      </c>
      <c r="Q109" s="15">
        <f t="shared" si="105"/>
        <v>0.00789196345647116</v>
      </c>
      <c r="R109" s="11">
        <f t="shared" si="106"/>
        <v>0.87929595</v>
      </c>
      <c r="S109" s="16">
        <f t="shared" si="107"/>
        <v>0.00897532105825253</v>
      </c>
      <c r="T109" s="3">
        <v>0.27</v>
      </c>
      <c r="U109" s="17">
        <f t="shared" si="108"/>
        <v>0.00242333668572818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0.226870854318037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3</v>
      </c>
      <c r="AF109" s="1">
        <f t="shared" si="113"/>
        <v>76431.6564654749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-8.20345161290323</v>
      </c>
      <c r="E110" s="12">
        <f t="shared" si="114"/>
        <v>-12.8521724137931</v>
      </c>
      <c r="F110" s="9" t="s">
        <v>109</v>
      </c>
      <c r="G110" s="6">
        <v>4</v>
      </c>
      <c r="H110" s="11">
        <f t="shared" si="99"/>
        <v>-8.20345161290323</v>
      </c>
      <c r="I110" s="11">
        <f t="shared" si="100"/>
        <v>264.946548387097</v>
      </c>
      <c r="J110" s="11">
        <f t="shared" si="101"/>
        <v>0.00577928568779429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12.0820474184205</v>
      </c>
      <c r="P110" s="11">
        <f t="shared" si="104"/>
        <v>0.0698256037245295</v>
      </c>
      <c r="Q110" s="15">
        <f t="shared" si="105"/>
        <v>0.0202494250801135</v>
      </c>
      <c r="R110" s="11">
        <f t="shared" si="106"/>
        <v>0.87929595</v>
      </c>
      <c r="S110" s="16">
        <f t="shared" si="107"/>
        <v>0.0230291349347322</v>
      </c>
      <c r="T110" s="3">
        <v>0.27</v>
      </c>
      <c r="U110" s="17">
        <f t="shared" si="108"/>
        <v>0.0062178664323777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0.227608131447811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3</v>
      </c>
      <c r="AF110" s="1">
        <f t="shared" si="113"/>
        <v>76680.0414441101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-4.42526666666667</v>
      </c>
      <c r="E111" s="12">
        <f t="shared" si="114"/>
        <v>-8.20345161290323</v>
      </c>
      <c r="F111" s="9" t="s">
        <v>109</v>
      </c>
      <c r="G111" s="6">
        <v>5</v>
      </c>
      <c r="H111" s="11">
        <f t="shared" si="99"/>
        <v>-4.42526666666667</v>
      </c>
      <c r="I111" s="11">
        <f t="shared" si="100"/>
        <v>268.724733333333</v>
      </c>
      <c r="J111" s="11">
        <f t="shared" si="101"/>
        <v>0.00968883002812506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11.4116107239612</v>
      </c>
      <c r="O111" s="11">
        <f t="shared" si="115"/>
        <v>3.6326660907348</v>
      </c>
      <c r="P111" s="11">
        <f t="shared" si="104"/>
        <v>0.035196284302063</v>
      </c>
      <c r="Q111" s="15">
        <f t="shared" si="105"/>
        <v>0.0102069224475983</v>
      </c>
      <c r="R111" s="11">
        <f t="shared" si="106"/>
        <v>0.87929595</v>
      </c>
      <c r="S111" s="16">
        <f t="shared" si="107"/>
        <v>0.011608062618278</v>
      </c>
      <c r="T111" s="3">
        <v>0.27</v>
      </c>
      <c r="U111" s="17">
        <f t="shared" si="108"/>
        <v>0.00313417690693507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0.227008970573017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3</v>
      </c>
      <c r="AF111" s="1">
        <f t="shared" si="113"/>
        <v>76478.1871411965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0.205645161290323</v>
      </c>
      <c r="E112" s="12">
        <f t="shared" si="114"/>
        <v>-4.42526666666667</v>
      </c>
      <c r="F112" s="9" t="s">
        <v>111</v>
      </c>
      <c r="G112" s="6">
        <v>6</v>
      </c>
      <c r="H112" s="11">
        <f t="shared" si="99"/>
        <v>0.205645161290323</v>
      </c>
      <c r="I112" s="11">
        <f t="shared" si="100"/>
        <v>273.35564516129</v>
      </c>
      <c r="J112" s="11">
        <f t="shared" si="101"/>
        <v>0.0179000146023377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6.62952480643273</v>
      </c>
      <c r="P112" s="11">
        <f t="shared" si="104"/>
        <v>0.118668590841706</v>
      </c>
      <c r="Q112" s="15">
        <f t="shared" si="105"/>
        <v>0.0344138913440947</v>
      </c>
      <c r="R112" s="11">
        <f t="shared" si="106"/>
        <v>0.87929595</v>
      </c>
      <c r="S112" s="16">
        <f t="shared" si="107"/>
        <v>0.03913800733882</v>
      </c>
      <c r="T112" s="3">
        <v>0.27</v>
      </c>
      <c r="U112" s="17">
        <f t="shared" si="108"/>
        <v>0.0105672619814814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0.228453219003002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3</v>
      </c>
      <c r="AF112" s="1">
        <f t="shared" si="113"/>
        <v>76964.7472160161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6.04316666666667</v>
      </c>
      <c r="E113" s="12">
        <f t="shared" si="114"/>
        <v>0.205645161290323</v>
      </c>
      <c r="F113" s="9" t="s">
        <v>109</v>
      </c>
      <c r="G113" s="6">
        <v>7</v>
      </c>
      <c r="H113" s="11">
        <f t="shared" si="99"/>
        <v>6.04316666666667</v>
      </c>
      <c r="I113" s="11">
        <f t="shared" si="100"/>
        <v>279.193166666667</v>
      </c>
      <c r="J113" s="11">
        <f t="shared" si="101"/>
        <v>0.0376959664056126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9.54291121559103</v>
      </c>
      <c r="P113" s="11">
        <f t="shared" si="104"/>
        <v>0.359729260594663</v>
      </c>
      <c r="Q113" s="15">
        <f t="shared" si="105"/>
        <v>0.104321485572452</v>
      </c>
      <c r="R113" s="11">
        <f t="shared" si="106"/>
        <v>0.87929595</v>
      </c>
      <c r="S113" s="16">
        <f t="shared" si="107"/>
        <v>0.118642063087465</v>
      </c>
      <c r="T113" s="3">
        <v>0.27</v>
      </c>
      <c r="U113" s="17">
        <f t="shared" si="108"/>
        <v>0.0320333570336155</v>
      </c>
      <c r="V113" s="3">
        <v>180.9</v>
      </c>
      <c r="W113" s="19">
        <v>6</v>
      </c>
      <c r="X113" s="19">
        <v>3</v>
      </c>
      <c r="Y113" s="19">
        <v>0.3</v>
      </c>
      <c r="Z113" s="19">
        <v>6</v>
      </c>
      <c r="AA113" s="3">
        <v>30.2</v>
      </c>
      <c r="AB113" s="2">
        <f t="shared" si="109"/>
        <v>0.232624081271632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3</v>
      </c>
      <c r="AF113" s="1">
        <f t="shared" si="113"/>
        <v>78369.8898600061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8.92132258064516</v>
      </c>
      <c r="E114" s="12">
        <f t="shared" si="114"/>
        <v>6.04316666666667</v>
      </c>
      <c r="F114" s="9" t="s">
        <v>109</v>
      </c>
      <c r="G114" s="6">
        <v>8</v>
      </c>
      <c r="H114" s="11">
        <f t="shared" si="99"/>
        <v>8.92132258064516</v>
      </c>
      <c r="I114" s="11">
        <f t="shared" si="100"/>
        <v>282.071322580645</v>
      </c>
      <c r="J114" s="11">
        <f t="shared" si="101"/>
        <v>0.0538069477020565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12.2152369549964</v>
      </c>
      <c r="P114" s="11">
        <f t="shared" si="104"/>
        <v>0.657264616005717</v>
      </c>
      <c r="Q114" s="15">
        <f t="shared" si="105"/>
        <v>0.190606738641658</v>
      </c>
      <c r="R114" s="11">
        <f t="shared" si="106"/>
        <v>0.87929595</v>
      </c>
      <c r="S114" s="16">
        <f t="shared" si="107"/>
        <v>0.21677199655208</v>
      </c>
      <c r="T114" s="3">
        <v>0.27</v>
      </c>
      <c r="U114" s="17">
        <f t="shared" si="108"/>
        <v>0.0585284390690616</v>
      </c>
      <c r="V114" s="3">
        <v>180.9</v>
      </c>
      <c r="W114" s="19">
        <v>6</v>
      </c>
      <c r="X114" s="19">
        <v>3</v>
      </c>
      <c r="Y114" s="19">
        <v>0.3</v>
      </c>
      <c r="Z114" s="19">
        <v>6</v>
      </c>
      <c r="AA114" s="3">
        <v>30.2</v>
      </c>
      <c r="AB114" s="2">
        <f t="shared" si="109"/>
        <v>0.237772075711119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3</v>
      </c>
      <c r="AF114" s="1">
        <f t="shared" si="113"/>
        <v>80104.2234466971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8.93896774193548</v>
      </c>
      <c r="E115" s="12">
        <f t="shared" si="114"/>
        <v>8.92132258064516</v>
      </c>
      <c r="F115" s="9" t="s">
        <v>109</v>
      </c>
      <c r="G115" s="6">
        <v>9</v>
      </c>
      <c r="H115" s="11">
        <f t="shared" si="99"/>
        <v>8.93896774193548</v>
      </c>
      <c r="I115" s="11">
        <f t="shared" si="100"/>
        <v>282.088967741935</v>
      </c>
      <c r="J115" s="11">
        <f t="shared" si="101"/>
        <v>0.0539232541171303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14.5900273389906</v>
      </c>
      <c r="P115" s="11">
        <f t="shared" si="104"/>
        <v>0.786741751776271</v>
      </c>
      <c r="Q115" s="15">
        <f t="shared" si="105"/>
        <v>0.228155108015119</v>
      </c>
      <c r="R115" s="11">
        <f t="shared" si="106"/>
        <v>0.87929595</v>
      </c>
      <c r="S115" s="16">
        <f t="shared" si="107"/>
        <v>0.259474762752084</v>
      </c>
      <c r="T115" s="3">
        <v>0.27</v>
      </c>
      <c r="U115" s="17">
        <f t="shared" si="108"/>
        <v>0.0700581859430628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0.240012305528737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3</v>
      </c>
      <c r="AF115" s="1">
        <f t="shared" si="113"/>
        <v>80858.9456711036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7.1886</v>
      </c>
      <c r="E116" s="12">
        <f t="shared" si="114"/>
        <v>8.93896774193548</v>
      </c>
      <c r="F116" s="9" t="s">
        <v>109</v>
      </c>
      <c r="G116" s="6">
        <v>10</v>
      </c>
      <c r="H116" s="11">
        <f t="shared" si="99"/>
        <v>7.1886</v>
      </c>
      <c r="I116" s="11">
        <f t="shared" si="100"/>
        <v>280.3386</v>
      </c>
      <c r="J116" s="11">
        <f t="shared" si="101"/>
        <v>0.0434689778022221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16.8353405872144</v>
      </c>
      <c r="P116" s="11">
        <f t="shared" si="104"/>
        <v>0.73181504627847</v>
      </c>
      <c r="Q116" s="15">
        <f t="shared" si="105"/>
        <v>0.212226363420756</v>
      </c>
      <c r="R116" s="11">
        <f t="shared" si="106"/>
        <v>0.87929595</v>
      </c>
      <c r="S116" s="16">
        <f t="shared" si="107"/>
        <v>0.241359423321302</v>
      </c>
      <c r="T116" s="3">
        <v>0.27</v>
      </c>
      <c r="U116" s="17">
        <f t="shared" si="108"/>
        <v>0.0651670442967515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0.239061956706859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3</v>
      </c>
      <c r="AF116" s="1">
        <f t="shared" si="113"/>
        <v>80538.777904757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1.7418064516129</v>
      </c>
      <c r="E117" s="12">
        <f t="shared" si="114"/>
        <v>7.1886</v>
      </c>
      <c r="F117" s="9" t="s">
        <v>109</v>
      </c>
      <c r="G117" s="6">
        <v>11</v>
      </c>
      <c r="H117" s="11">
        <f t="shared" si="99"/>
        <v>1.7418064516129</v>
      </c>
      <c r="I117" s="11">
        <f t="shared" si="100"/>
        <v>274.891806451613</v>
      </c>
      <c r="J117" s="11">
        <f t="shared" si="101"/>
        <v>0.0218423726785322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15.2983492638891</v>
      </c>
      <c r="O117" s="11">
        <f t="shared" si="115"/>
        <v>3.83723127704679</v>
      </c>
      <c r="P117" s="11">
        <f t="shared" si="104"/>
        <v>0.083814235606976</v>
      </c>
      <c r="Q117" s="15">
        <f t="shared" si="105"/>
        <v>0.024306128326023</v>
      </c>
      <c r="R117" s="11">
        <f t="shared" si="106"/>
        <v>0.87929595</v>
      </c>
      <c r="S117" s="16">
        <f t="shared" si="107"/>
        <v>0.0276427161139808</v>
      </c>
      <c r="T117" s="3">
        <v>0.27</v>
      </c>
      <c r="U117" s="17">
        <f t="shared" si="108"/>
        <v>0.00746353335077481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0.227850164530056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3</v>
      </c>
      <c r="AF117" s="1">
        <f t="shared" si="113"/>
        <v>76761.5811793528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-6.99953333333333</v>
      </c>
      <c r="E118" s="12">
        <f t="shared" si="114"/>
        <v>1.7418064516129</v>
      </c>
      <c r="F118" s="9" t="s">
        <v>111</v>
      </c>
      <c r="G118" s="6">
        <v>12</v>
      </c>
      <c r="H118" s="11">
        <f t="shared" si="99"/>
        <v>-6.99953333333333</v>
      </c>
      <c r="I118" s="11">
        <f t="shared" si="100"/>
        <v>266.150466666667</v>
      </c>
      <c r="J118" s="11">
        <f t="shared" si="101"/>
        <v>0.00682448535058513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6.78547204143982</v>
      </c>
      <c r="P118" s="11">
        <f t="shared" si="104"/>
        <v>0.046307354543611</v>
      </c>
      <c r="Q118" s="15">
        <f t="shared" si="105"/>
        <v>0.0134291328176472</v>
      </c>
      <c r="R118" s="11">
        <f t="shared" si="106"/>
        <v>0.87929595</v>
      </c>
      <c r="S118" s="16">
        <f t="shared" si="107"/>
        <v>0.0152725971473509</v>
      </c>
      <c r="T118" s="3">
        <v>0.27</v>
      </c>
      <c r="U118" s="17">
        <f t="shared" si="108"/>
        <v>0.00412360122978474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0.227201215718947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3</v>
      </c>
      <c r="AF118" s="1">
        <f t="shared" si="113"/>
        <v>76542.9535696345</v>
      </c>
      <c r="AG118" s="1">
        <f>SUM(AF107:AF118)</f>
        <v>932387.5714109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-11.2512580645161</v>
      </c>
      <c r="E119" s="12">
        <f t="shared" si="114"/>
        <v>-6.99953333333333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-14.7551873477419</v>
      </c>
      <c r="E123" s="9"/>
      <c r="F123" s="9"/>
      <c r="G123" s="6">
        <v>1</v>
      </c>
      <c r="H123" s="11">
        <f t="shared" ref="H123:H134" si="116">E124</f>
        <v>-14.7551873477419</v>
      </c>
      <c r="I123" s="11">
        <f t="shared" ref="I123:I134" si="117">H123+273.15</f>
        <v>258.394812652258</v>
      </c>
      <c r="J123" s="11">
        <f t="shared" ref="J123:J134" si="118">EXP(($C$18*(I123-$C$16))/($C$19*I123*$C$16))</f>
        <v>0.00227610186565435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0.00118634981441636</v>
      </c>
      <c r="Q123" s="15">
        <f t="shared" ref="Q123:Q134" si="122">P123*$B$125</f>
        <v>0.000308450951748253</v>
      </c>
      <c r="R123" s="11">
        <f t="shared" ref="R123:R134" si="123">L123*$B$125</f>
        <v>0.1355172</v>
      </c>
      <c r="S123" s="16">
        <f t="shared" ref="S123:S134" si="124">Q123/R123</f>
        <v>0.00227610186565435</v>
      </c>
      <c r="T123" s="3">
        <v>0.01</v>
      </c>
      <c r="U123" s="17">
        <f t="shared" ref="U123:U134" si="125">S123*T123</f>
        <v>2.27610186565435e-5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0.00551276101865654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0.0166666666666667</v>
      </c>
      <c r="AX123" s="1">
        <f t="shared" ref="AX123:AX134" si="131">AW123*10000*AV123*0.67*AU123*AT123</f>
        <v>8.34232563561189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-15.6709032258065</v>
      </c>
      <c r="E124" s="12">
        <f t="shared" ref="E124:E135" si="132">D123</f>
        <v>-14.7551873477419</v>
      </c>
      <c r="F124" s="9" t="s">
        <v>109</v>
      </c>
      <c r="G124" s="6">
        <v>2</v>
      </c>
      <c r="H124" s="11">
        <f t="shared" si="116"/>
        <v>-15.6709032258065</v>
      </c>
      <c r="I124" s="11">
        <f t="shared" si="117"/>
        <v>257.479096774193</v>
      </c>
      <c r="J124" s="11">
        <f t="shared" si="118"/>
        <v>0.0019906278577408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1.04125365018558</v>
      </c>
      <c r="P124" s="11">
        <f t="shared" si="121"/>
        <v>0.00207274852303372</v>
      </c>
      <c r="Q124" s="15">
        <f t="shared" si="122"/>
        <v>0.000538914615988767</v>
      </c>
      <c r="R124" s="11">
        <f t="shared" si="123"/>
        <v>0.1355172</v>
      </c>
      <c r="S124" s="16">
        <f t="shared" si="124"/>
        <v>0.00397672484370078</v>
      </c>
      <c r="T124" s="3">
        <v>0.01</v>
      </c>
      <c r="U124" s="17">
        <f t="shared" si="125"/>
        <v>3.97672484370078e-5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0.00552976724843701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0.0166666666666667</v>
      </c>
      <c r="AX124" s="1">
        <f t="shared" si="131"/>
        <v>8.36806074478541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-12.8521724137931</v>
      </c>
      <c r="E125" s="12">
        <f t="shared" si="132"/>
        <v>-15.6709032258065</v>
      </c>
      <c r="F125" s="9" t="s">
        <v>109</v>
      </c>
      <c r="G125" s="6">
        <v>3</v>
      </c>
      <c r="H125" s="11">
        <f t="shared" si="116"/>
        <v>-12.8521724137931</v>
      </c>
      <c r="I125" s="11">
        <f t="shared" si="117"/>
        <v>260.297827586207</v>
      </c>
      <c r="J125" s="11">
        <f t="shared" si="118"/>
        <v>0.00299802239091122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1.56040090166255</v>
      </c>
      <c r="P125" s="11">
        <f t="shared" si="121"/>
        <v>0.00467811684198238</v>
      </c>
      <c r="Q125" s="15">
        <f t="shared" si="122"/>
        <v>0.00121631037891542</v>
      </c>
      <c r="R125" s="11">
        <f t="shared" si="123"/>
        <v>0.1355172</v>
      </c>
      <c r="S125" s="16">
        <f t="shared" si="124"/>
        <v>0.00897532105825253</v>
      </c>
      <c r="T125" s="3">
        <v>0.01</v>
      </c>
      <c r="U125" s="17">
        <f t="shared" si="125"/>
        <v>8.97532105825253e-5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0.00557975321058253</v>
      </c>
      <c r="AU125" s="24">
        <f t="shared" si="129"/>
        <v>52.122</v>
      </c>
      <c r="AV125" s="1">
        <f t="shared" si="130"/>
        <v>0.26</v>
      </c>
      <c r="AW125" s="2">
        <f t="shared" si="134"/>
        <v>0.0166666666666667</v>
      </c>
      <c r="AX125" s="1">
        <f t="shared" si="131"/>
        <v>8.44370327164556</v>
      </c>
    </row>
    <row r="126" s="1" customFormat="1" spans="1:50">
      <c r="A126" s="6"/>
      <c r="B126" s="6"/>
      <c r="C126" s="9">
        <v>3</v>
      </c>
      <c r="D126" s="10">
        <v>-8.20345161290323</v>
      </c>
      <c r="E126" s="12">
        <f t="shared" si="132"/>
        <v>-12.8521724137931</v>
      </c>
      <c r="F126" s="9" t="s">
        <v>109</v>
      </c>
      <c r="G126" s="6">
        <v>4</v>
      </c>
      <c r="H126" s="11">
        <f t="shared" si="116"/>
        <v>-8.20345161290323</v>
      </c>
      <c r="I126" s="11">
        <f t="shared" si="117"/>
        <v>264.946548387097</v>
      </c>
      <c r="J126" s="11">
        <f t="shared" si="118"/>
        <v>0.00577928568779429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2.07694278482057</v>
      </c>
      <c r="P126" s="11">
        <f t="shared" si="121"/>
        <v>0.0120032457106811</v>
      </c>
      <c r="Q126" s="15">
        <f t="shared" si="122"/>
        <v>0.00312084388477709</v>
      </c>
      <c r="R126" s="11">
        <f t="shared" si="123"/>
        <v>0.1355172</v>
      </c>
      <c r="S126" s="16">
        <f t="shared" si="124"/>
        <v>0.0230291349347322</v>
      </c>
      <c r="T126" s="3">
        <v>0.01</v>
      </c>
      <c r="U126" s="17">
        <f t="shared" si="125"/>
        <v>0.000230291349347322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0.00572029134934732</v>
      </c>
      <c r="AU126" s="24">
        <f t="shared" si="129"/>
        <v>52.122</v>
      </c>
      <c r="AV126" s="1">
        <f t="shared" si="130"/>
        <v>0.26</v>
      </c>
      <c r="AW126" s="2">
        <f t="shared" si="134"/>
        <v>0.0166666666666667</v>
      </c>
      <c r="AX126" s="1">
        <f t="shared" si="131"/>
        <v>8.65637617980011</v>
      </c>
    </row>
    <row r="127" s="1" customFormat="1" spans="1:50">
      <c r="A127" s="6"/>
      <c r="B127" s="6"/>
      <c r="C127" s="9">
        <v>4</v>
      </c>
      <c r="D127" s="10">
        <v>-4.42526666666667</v>
      </c>
      <c r="E127" s="12">
        <f t="shared" si="132"/>
        <v>-8.20345161290323</v>
      </c>
      <c r="F127" s="9" t="s">
        <v>109</v>
      </c>
      <c r="G127" s="6">
        <v>5</v>
      </c>
      <c r="H127" s="11">
        <f t="shared" si="116"/>
        <v>-4.42526666666667</v>
      </c>
      <c r="I127" s="11">
        <f t="shared" si="117"/>
        <v>268.724733333333</v>
      </c>
      <c r="J127" s="11">
        <f t="shared" si="118"/>
        <v>0.00968883002812506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1.96169256215439</v>
      </c>
      <c r="O127" s="11">
        <f t="shared" si="133"/>
        <v>0.624466976955494</v>
      </c>
      <c r="P127" s="11">
        <f t="shared" si="121"/>
        <v>0.00605035439789887</v>
      </c>
      <c r="Q127" s="15">
        <f t="shared" si="122"/>
        <v>0.00157309214345371</v>
      </c>
      <c r="R127" s="11">
        <f t="shared" si="123"/>
        <v>0.1355172</v>
      </c>
      <c r="S127" s="16">
        <f t="shared" si="124"/>
        <v>0.011608062618278</v>
      </c>
      <c r="T127" s="3">
        <v>0.01</v>
      </c>
      <c r="U127" s="17">
        <f t="shared" si="125"/>
        <v>0.00011608062618278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0.00560608062618278</v>
      </c>
      <c r="AU127" s="24">
        <f t="shared" si="129"/>
        <v>52.122</v>
      </c>
      <c r="AV127" s="1">
        <f t="shared" si="130"/>
        <v>0.26</v>
      </c>
      <c r="AW127" s="2">
        <f t="shared" si="134"/>
        <v>0.0166666666666667</v>
      </c>
      <c r="AX127" s="1">
        <f t="shared" si="131"/>
        <v>8.483543902019</v>
      </c>
    </row>
    <row r="128" s="1" customFormat="1" spans="1:50">
      <c r="A128" s="6"/>
      <c r="B128" s="6"/>
      <c r="C128" s="9">
        <v>5</v>
      </c>
      <c r="D128" s="10">
        <v>0.205645161290323</v>
      </c>
      <c r="E128" s="12">
        <f t="shared" si="132"/>
        <v>-4.42526666666667</v>
      </c>
      <c r="F128" s="9" t="s">
        <v>111</v>
      </c>
      <c r="G128" s="6">
        <v>6</v>
      </c>
      <c r="H128" s="11">
        <f t="shared" si="116"/>
        <v>0.205645161290323</v>
      </c>
      <c r="I128" s="11">
        <f t="shared" si="117"/>
        <v>273.35564516129</v>
      </c>
      <c r="J128" s="11">
        <f t="shared" si="118"/>
        <v>0.0179000146023377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1.1396366225576</v>
      </c>
      <c r="P128" s="11">
        <f t="shared" si="121"/>
        <v>0.0203995121851398</v>
      </c>
      <c r="Q128" s="15">
        <f t="shared" si="122"/>
        <v>0.00530387316813634</v>
      </c>
      <c r="R128" s="11">
        <f t="shared" si="123"/>
        <v>0.1355172</v>
      </c>
      <c r="S128" s="16">
        <f t="shared" si="124"/>
        <v>0.03913800733882</v>
      </c>
      <c r="T128" s="3">
        <v>0.01</v>
      </c>
      <c r="U128" s="17">
        <f t="shared" si="125"/>
        <v>0.0003913800733882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0.0058813800733882</v>
      </c>
      <c r="AU128" s="24">
        <f t="shared" si="129"/>
        <v>52.122</v>
      </c>
      <c r="AV128" s="1">
        <f t="shared" si="130"/>
        <v>0.26</v>
      </c>
      <c r="AW128" s="2">
        <f t="shared" si="134"/>
        <v>0.0166666666666667</v>
      </c>
      <c r="AX128" s="1">
        <f t="shared" si="131"/>
        <v>8.90014778310856</v>
      </c>
    </row>
    <row r="129" s="1" customFormat="1" spans="1:50">
      <c r="A129" s="6"/>
      <c r="B129" s="6"/>
      <c r="C129" s="9">
        <v>6</v>
      </c>
      <c r="D129" s="10">
        <v>6.04316666666667</v>
      </c>
      <c r="E129" s="12">
        <f t="shared" si="132"/>
        <v>0.205645161290323</v>
      </c>
      <c r="F129" s="9" t="s">
        <v>109</v>
      </c>
      <c r="G129" s="6">
        <v>7</v>
      </c>
      <c r="H129" s="11">
        <f t="shared" si="116"/>
        <v>6.04316666666667</v>
      </c>
      <c r="I129" s="11">
        <f t="shared" si="117"/>
        <v>279.193166666667</v>
      </c>
      <c r="J129" s="11">
        <f t="shared" si="118"/>
        <v>0.0376959664056126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1.64045711037246</v>
      </c>
      <c r="P129" s="11">
        <f t="shared" si="121"/>
        <v>0.0618386161224484</v>
      </c>
      <c r="Q129" s="15">
        <f t="shared" si="122"/>
        <v>0.0160780401918366</v>
      </c>
      <c r="R129" s="11">
        <f t="shared" si="123"/>
        <v>0.1355172</v>
      </c>
      <c r="S129" s="16">
        <f t="shared" si="124"/>
        <v>0.118642063087465</v>
      </c>
      <c r="T129" s="3">
        <v>0.01</v>
      </c>
      <c r="U129" s="17">
        <f t="shared" si="125"/>
        <v>0.00118642063087465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0.001</v>
      </c>
      <c r="AF129" s="3">
        <v>0.49</v>
      </c>
      <c r="AG129" s="17">
        <f t="shared" si="126"/>
        <v>0.00049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0.00667642063087465</v>
      </c>
      <c r="AU129" s="24">
        <f t="shared" si="129"/>
        <v>52.122</v>
      </c>
      <c r="AV129" s="1">
        <f t="shared" si="130"/>
        <v>0.26</v>
      </c>
      <c r="AW129" s="2">
        <f t="shared" si="134"/>
        <v>0.0166666666666667</v>
      </c>
      <c r="AX129" s="1">
        <f t="shared" si="131"/>
        <v>10.1032631007551</v>
      </c>
    </row>
    <row r="130" s="1" customFormat="1" spans="1:50">
      <c r="A130" s="6"/>
      <c r="B130" s="6"/>
      <c r="C130" s="9">
        <v>7</v>
      </c>
      <c r="D130" s="10">
        <v>8.92132258064516</v>
      </c>
      <c r="E130" s="12">
        <f t="shared" si="132"/>
        <v>6.04316666666667</v>
      </c>
      <c r="F130" s="9" t="s">
        <v>109</v>
      </c>
      <c r="G130" s="6">
        <v>8</v>
      </c>
      <c r="H130" s="11">
        <f t="shared" si="116"/>
        <v>8.92132258064516</v>
      </c>
      <c r="I130" s="11">
        <f t="shared" si="117"/>
        <v>282.071322580645</v>
      </c>
      <c r="J130" s="11">
        <f t="shared" si="118"/>
        <v>0.0538069477020565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2.09983849425001</v>
      </c>
      <c r="P130" s="11">
        <f t="shared" si="121"/>
        <v>0.112985900042875</v>
      </c>
      <c r="Q130" s="15">
        <f t="shared" si="122"/>
        <v>0.0293763340111475</v>
      </c>
      <c r="R130" s="11">
        <f t="shared" si="123"/>
        <v>0.1355172</v>
      </c>
      <c r="S130" s="16">
        <f t="shared" si="124"/>
        <v>0.21677199655208</v>
      </c>
      <c r="T130" s="3">
        <v>0.01</v>
      </c>
      <c r="U130" s="17">
        <f t="shared" si="125"/>
        <v>0.0021677199655208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0.001</v>
      </c>
      <c r="AF130" s="3">
        <v>0.49</v>
      </c>
      <c r="AG130" s="17">
        <f t="shared" si="126"/>
        <v>0.00049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0.0076577199655208</v>
      </c>
      <c r="AU130" s="24">
        <f t="shared" si="129"/>
        <v>52.122</v>
      </c>
      <c r="AV130" s="1">
        <f t="shared" si="130"/>
        <v>0.26</v>
      </c>
      <c r="AW130" s="2">
        <f t="shared" si="134"/>
        <v>0.0166666666666667</v>
      </c>
      <c r="AX130" s="1">
        <f t="shared" si="131"/>
        <v>11.5882392439115</v>
      </c>
    </row>
    <row r="131" s="1" customFormat="1" spans="1:50">
      <c r="A131" s="6"/>
      <c r="B131" s="6"/>
      <c r="C131" s="9">
        <v>8</v>
      </c>
      <c r="D131" s="10">
        <v>8.93896774193548</v>
      </c>
      <c r="E131" s="12">
        <f t="shared" si="132"/>
        <v>8.92132258064516</v>
      </c>
      <c r="F131" s="9" t="s">
        <v>109</v>
      </c>
      <c r="G131" s="6">
        <v>9</v>
      </c>
      <c r="H131" s="11">
        <f t="shared" si="116"/>
        <v>8.93896774193548</v>
      </c>
      <c r="I131" s="11">
        <f t="shared" si="117"/>
        <v>282.088967741935</v>
      </c>
      <c r="J131" s="11">
        <f t="shared" si="118"/>
        <v>0.0539232541171303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2.50807259420713</v>
      </c>
      <c r="P131" s="11">
        <f t="shared" si="121"/>
        <v>0.135243435841641</v>
      </c>
      <c r="Q131" s="15">
        <f t="shared" si="122"/>
        <v>0.0351632933188268</v>
      </c>
      <c r="R131" s="11">
        <f t="shared" si="123"/>
        <v>0.1355172</v>
      </c>
      <c r="S131" s="16">
        <f t="shared" si="124"/>
        <v>0.259474762752084</v>
      </c>
      <c r="T131" s="3">
        <v>0.01</v>
      </c>
      <c r="U131" s="17">
        <f t="shared" si="125"/>
        <v>0.00259474762752084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0.00808474762752084</v>
      </c>
      <c r="AU131" s="24">
        <f t="shared" si="129"/>
        <v>52.122</v>
      </c>
      <c r="AV131" s="1">
        <f t="shared" si="130"/>
        <v>0.26</v>
      </c>
      <c r="AW131" s="2">
        <f t="shared" si="134"/>
        <v>0.0166666666666667</v>
      </c>
      <c r="AX131" s="1">
        <f t="shared" si="131"/>
        <v>12.2344496999357</v>
      </c>
    </row>
    <row r="132" s="1" customFormat="1" spans="1:50">
      <c r="A132" s="6"/>
      <c r="B132" s="6"/>
      <c r="C132" s="9">
        <v>9</v>
      </c>
      <c r="D132" s="10">
        <v>7.1886</v>
      </c>
      <c r="E132" s="12">
        <f t="shared" si="132"/>
        <v>8.93896774193548</v>
      </c>
      <c r="F132" s="9" t="s">
        <v>109</v>
      </c>
      <c r="G132" s="6">
        <v>10</v>
      </c>
      <c r="H132" s="11">
        <f t="shared" si="116"/>
        <v>7.1886</v>
      </c>
      <c r="I132" s="11">
        <f t="shared" si="117"/>
        <v>280.3386</v>
      </c>
      <c r="J132" s="11">
        <f t="shared" si="118"/>
        <v>0.0434689778022221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2.89404915836549</v>
      </c>
      <c r="P132" s="11">
        <f t="shared" si="121"/>
        <v>0.125801358623529</v>
      </c>
      <c r="Q132" s="15">
        <f t="shared" si="122"/>
        <v>0.0327083532421176</v>
      </c>
      <c r="R132" s="11">
        <f t="shared" si="123"/>
        <v>0.1355172</v>
      </c>
      <c r="S132" s="16">
        <f t="shared" si="124"/>
        <v>0.241359423321302</v>
      </c>
      <c r="T132" s="3">
        <v>0.01</v>
      </c>
      <c r="U132" s="17">
        <f t="shared" si="125"/>
        <v>0.00241359423321302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0.00790359423321302</v>
      </c>
      <c r="AU132" s="24">
        <f t="shared" si="129"/>
        <v>52.122</v>
      </c>
      <c r="AV132" s="1">
        <f t="shared" si="130"/>
        <v>0.26</v>
      </c>
      <c r="AW132" s="2">
        <f t="shared" si="134"/>
        <v>0.0166666666666667</v>
      </c>
      <c r="AX132" s="1">
        <f t="shared" si="131"/>
        <v>11.9603147247031</v>
      </c>
    </row>
    <row r="133" s="1" customFormat="1" spans="1:50">
      <c r="A133" s="6"/>
      <c r="B133" s="6"/>
      <c r="C133" s="9">
        <v>10</v>
      </c>
      <c r="D133" s="10">
        <v>1.7418064516129</v>
      </c>
      <c r="E133" s="12">
        <f t="shared" si="132"/>
        <v>7.1886</v>
      </c>
      <c r="F133" s="9" t="s">
        <v>109</v>
      </c>
      <c r="G133" s="6">
        <v>11</v>
      </c>
      <c r="H133" s="11">
        <f t="shared" si="116"/>
        <v>1.7418064516129</v>
      </c>
      <c r="I133" s="11">
        <f t="shared" si="117"/>
        <v>274.891806451613</v>
      </c>
      <c r="J133" s="11">
        <f t="shared" si="118"/>
        <v>0.0218423726785322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2.62983540975486</v>
      </c>
      <c r="O133" s="11">
        <f t="shared" si="133"/>
        <v>0.659632389987098</v>
      </c>
      <c r="P133" s="11">
        <f t="shared" si="121"/>
        <v>0.0144079364929291</v>
      </c>
      <c r="Q133" s="15">
        <f t="shared" si="122"/>
        <v>0.00374606348816156</v>
      </c>
      <c r="R133" s="11">
        <f t="shared" si="123"/>
        <v>0.1355172</v>
      </c>
      <c r="S133" s="16">
        <f t="shared" si="124"/>
        <v>0.0276427161139808</v>
      </c>
      <c r="T133" s="3">
        <v>0.01</v>
      </c>
      <c r="U133" s="17">
        <f t="shared" si="125"/>
        <v>0.000276427161139808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0.00576642716113981</v>
      </c>
      <c r="AU133" s="24">
        <f t="shared" si="129"/>
        <v>52.122</v>
      </c>
      <c r="AV133" s="1">
        <f t="shared" si="130"/>
        <v>0.26</v>
      </c>
      <c r="AW133" s="2">
        <f t="shared" si="134"/>
        <v>0.0166666666666667</v>
      </c>
      <c r="AX133" s="1">
        <f t="shared" si="131"/>
        <v>8.72619236884471</v>
      </c>
    </row>
    <row r="134" s="1" customFormat="1" spans="1:51">
      <c r="A134" s="6"/>
      <c r="B134" s="6"/>
      <c r="C134" s="9">
        <v>11</v>
      </c>
      <c r="D134" s="10">
        <v>-6.99953333333333</v>
      </c>
      <c r="E134" s="12">
        <f t="shared" si="132"/>
        <v>1.7418064516129</v>
      </c>
      <c r="F134" s="9" t="s">
        <v>111</v>
      </c>
      <c r="G134" s="6">
        <v>12</v>
      </c>
      <c r="H134" s="11">
        <f t="shared" si="116"/>
        <v>-6.99953333333333</v>
      </c>
      <c r="I134" s="11">
        <f t="shared" si="117"/>
        <v>266.150466666667</v>
      </c>
      <c r="J134" s="11">
        <f t="shared" si="118"/>
        <v>0.00682448535058513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1.16644445349417</v>
      </c>
      <c r="P134" s="11">
        <f t="shared" si="121"/>
        <v>0.00796038308514224</v>
      </c>
      <c r="Q134" s="15">
        <f t="shared" si="122"/>
        <v>0.00206969960213698</v>
      </c>
      <c r="R134" s="11">
        <f t="shared" si="123"/>
        <v>0.1355172</v>
      </c>
      <c r="S134" s="16">
        <f t="shared" si="124"/>
        <v>0.0152725971473509</v>
      </c>
      <c r="T134" s="3">
        <v>0.01</v>
      </c>
      <c r="U134" s="17">
        <f t="shared" si="125"/>
        <v>0.000152725971473509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0.00564272597147351</v>
      </c>
      <c r="AU134" s="24">
        <f t="shared" si="129"/>
        <v>52.122</v>
      </c>
      <c r="AV134" s="1">
        <f t="shared" si="130"/>
        <v>0.26</v>
      </c>
      <c r="AW134" s="2">
        <f t="shared" si="134"/>
        <v>0.0166666666666667</v>
      </c>
      <c r="AX134" s="1">
        <f t="shared" si="131"/>
        <v>8.53899840157196</v>
      </c>
      <c r="AY134" s="1">
        <f>SUM(AX123:AX134)</f>
        <v>114.345615056693</v>
      </c>
    </row>
    <row r="135" s="1" customFormat="1" spans="1:46">
      <c r="A135" s="6"/>
      <c r="B135" s="6"/>
      <c r="C135" s="9">
        <v>12</v>
      </c>
      <c r="D135" s="10">
        <v>-11.2512580645161</v>
      </c>
      <c r="E135" s="12">
        <f t="shared" si="132"/>
        <v>-6.99953333333333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-14.7551873477419</v>
      </c>
      <c r="E139" s="9"/>
      <c r="F139" s="9"/>
      <c r="G139" s="6">
        <v>1</v>
      </c>
      <c r="H139" s="11">
        <f t="shared" ref="H139:H150" si="135">E140</f>
        <v>-14.7551873477419</v>
      </c>
      <c r="I139" s="11">
        <f t="shared" ref="I139:I150" si="136">H139+273.15</f>
        <v>258.394812652258</v>
      </c>
      <c r="J139" s="11">
        <f t="shared" ref="J139:J150" si="137">EXP(($C$18*(I139-$C$16))/($C$19*I139*$C$16))</f>
        <v>0.00227610186565435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0.000648006201151793</v>
      </c>
      <c r="Q139" s="15">
        <f t="shared" ref="Q139:Q150" si="141">P139*$B$125</f>
        <v>0.000168481612299466</v>
      </c>
      <c r="R139" s="11">
        <f t="shared" ref="R139:R150" si="142">L139*$B$125</f>
        <v>0.074022</v>
      </c>
      <c r="S139" s="16">
        <f t="shared" ref="S139:S150" si="143">Q139/R139</f>
        <v>0.00227610186565435</v>
      </c>
      <c r="T139" s="3">
        <v>0.01</v>
      </c>
      <c r="U139" s="17">
        <f t="shared" ref="U139:U150" si="144">S139*T139</f>
        <v>2.27610186565435e-5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0.00551276101865654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0.308333333333333</v>
      </c>
      <c r="AX139" s="1">
        <f t="shared" ref="AX139:AX150" si="150">AW139*10000*AV139*0.67*AU139*AT139</f>
        <v>84.299551065742</v>
      </c>
      <c r="AZ139" s="2">
        <f>$E$12/12</f>
        <v>0.0916666666666667</v>
      </c>
      <c r="BA139" s="1">
        <f t="shared" ref="BA139:BA150" si="151">AZ139*10000*AV139*0.67*AU139*AT139</f>
        <v>25.0620286952206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-15.6709032258065</v>
      </c>
      <c r="E140" s="12">
        <f t="shared" ref="E140:E151" si="152">D139</f>
        <v>-14.7551873477419</v>
      </c>
      <c r="F140" s="9" t="s">
        <v>109</v>
      </c>
      <c r="G140" s="6">
        <v>2</v>
      </c>
      <c r="H140" s="11">
        <f t="shared" si="135"/>
        <v>-15.6709032258065</v>
      </c>
      <c r="I140" s="11">
        <f t="shared" si="136"/>
        <v>257.479096774193</v>
      </c>
      <c r="J140" s="11">
        <f t="shared" si="137"/>
        <v>0.0019906278577408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0.568751993798848</v>
      </c>
      <c r="P140" s="11">
        <f t="shared" si="140"/>
        <v>0.00113217356300161</v>
      </c>
      <c r="Q140" s="15">
        <f t="shared" si="141"/>
        <v>0.000294365126380419</v>
      </c>
      <c r="R140" s="11">
        <f t="shared" si="142"/>
        <v>0.074022</v>
      </c>
      <c r="S140" s="16">
        <f t="shared" si="143"/>
        <v>0.00397672484370078</v>
      </c>
      <c r="T140" s="3">
        <v>0.01</v>
      </c>
      <c r="U140" s="17">
        <f t="shared" si="144"/>
        <v>3.97672484370077e-5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0.00552976724843701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0.308333333333333</v>
      </c>
      <c r="AX140" s="1">
        <f t="shared" si="150"/>
        <v>84.5596054252476</v>
      </c>
      <c r="AZ140" s="2">
        <f t="shared" ref="AZ140:AZ150" si="155">$E$12/12</f>
        <v>0.0916666666666667</v>
      </c>
      <c r="BA140" s="1">
        <f t="shared" si="151"/>
        <v>25.139342153452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-12.8521724137931</v>
      </c>
      <c r="E141" s="12">
        <f t="shared" si="152"/>
        <v>-15.6709032258065</v>
      </c>
      <c r="F141" s="9" t="s">
        <v>109</v>
      </c>
      <c r="G141" s="6">
        <v>3</v>
      </c>
      <c r="H141" s="11">
        <f t="shared" si="135"/>
        <v>-12.8521724137931</v>
      </c>
      <c r="I141" s="11">
        <f t="shared" si="136"/>
        <v>260.297827586207</v>
      </c>
      <c r="J141" s="11">
        <f t="shared" si="137"/>
        <v>0.00299802239091122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0.852319820235847</v>
      </c>
      <c r="P141" s="11">
        <f t="shared" si="140"/>
        <v>0.0025552739052845</v>
      </c>
      <c r="Q141" s="15">
        <f t="shared" si="141"/>
        <v>0.000664371215373969</v>
      </c>
      <c r="R141" s="11">
        <f t="shared" si="142"/>
        <v>0.074022</v>
      </c>
      <c r="S141" s="16">
        <f t="shared" si="143"/>
        <v>0.00897532105825253</v>
      </c>
      <c r="T141" s="3">
        <v>0.01</v>
      </c>
      <c r="U141" s="17">
        <f t="shared" si="144"/>
        <v>8.97532105825253e-5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0.00557975321058253</v>
      </c>
      <c r="AU141" s="24">
        <f t="shared" si="148"/>
        <v>28.47</v>
      </c>
      <c r="AV141" s="1">
        <f t="shared" si="149"/>
        <v>0.26</v>
      </c>
      <c r="AW141" s="2">
        <f t="shared" si="154"/>
        <v>0.308333333333333</v>
      </c>
      <c r="AX141" s="1">
        <f t="shared" si="150"/>
        <v>85.3239763374267</v>
      </c>
      <c r="AZ141" s="2">
        <f t="shared" si="155"/>
        <v>0.0916666666666667</v>
      </c>
      <c r="BA141" s="1">
        <f t="shared" si="151"/>
        <v>25.3665875597755</v>
      </c>
    </row>
    <row r="142" s="1" customFormat="1" spans="1:53">
      <c r="A142" s="6"/>
      <c r="B142" s="6"/>
      <c r="C142" s="9">
        <v>3</v>
      </c>
      <c r="D142" s="10">
        <v>-8.20345161290323</v>
      </c>
      <c r="E142" s="12">
        <f t="shared" si="152"/>
        <v>-12.8521724137931</v>
      </c>
      <c r="F142" s="9" t="s">
        <v>109</v>
      </c>
      <c r="G142" s="6">
        <v>4</v>
      </c>
      <c r="H142" s="11">
        <f t="shared" si="135"/>
        <v>-8.20345161290323</v>
      </c>
      <c r="I142" s="11">
        <f t="shared" si="136"/>
        <v>264.946548387097</v>
      </c>
      <c r="J142" s="11">
        <f t="shared" si="137"/>
        <v>0.00577928568779429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1.13446454633056</v>
      </c>
      <c r="P142" s="11">
        <f t="shared" si="140"/>
        <v>0.00655639471591826</v>
      </c>
      <c r="Q142" s="15">
        <f t="shared" si="141"/>
        <v>0.00170466262613875</v>
      </c>
      <c r="R142" s="11">
        <f t="shared" si="142"/>
        <v>0.074022</v>
      </c>
      <c r="S142" s="16">
        <f t="shared" si="143"/>
        <v>0.0230291349347322</v>
      </c>
      <c r="T142" s="3">
        <v>0.01</v>
      </c>
      <c r="U142" s="17">
        <f t="shared" si="144"/>
        <v>0.000230291349347322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0.00572029134934732</v>
      </c>
      <c r="AU142" s="24">
        <f t="shared" si="148"/>
        <v>28.47</v>
      </c>
      <c r="AV142" s="1">
        <f t="shared" si="149"/>
        <v>0.26</v>
      </c>
      <c r="AW142" s="2">
        <f t="shared" si="154"/>
        <v>0.308333333333333</v>
      </c>
      <c r="AX142" s="1">
        <f t="shared" si="150"/>
        <v>87.473045010165</v>
      </c>
      <c r="AZ142" s="2">
        <f t="shared" si="155"/>
        <v>0.0916666666666667</v>
      </c>
      <c r="BA142" s="1">
        <f t="shared" si="151"/>
        <v>26.0054998678869</v>
      </c>
    </row>
    <row r="143" s="1" customFormat="1" spans="1:53">
      <c r="A143" s="6"/>
      <c r="B143" s="6"/>
      <c r="C143" s="9">
        <v>4</v>
      </c>
      <c r="D143" s="10">
        <v>-4.42526666666667</v>
      </c>
      <c r="E143" s="12">
        <f t="shared" si="152"/>
        <v>-8.20345161290323</v>
      </c>
      <c r="F143" s="9" t="s">
        <v>109</v>
      </c>
      <c r="G143" s="6">
        <v>5</v>
      </c>
      <c r="H143" s="11">
        <f t="shared" si="135"/>
        <v>-4.42526666666667</v>
      </c>
      <c r="I143" s="11">
        <f t="shared" si="136"/>
        <v>268.724733333333</v>
      </c>
      <c r="J143" s="11">
        <f t="shared" si="137"/>
        <v>0.00968883002812506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1.07151274403391</v>
      </c>
      <c r="O143" s="11">
        <f t="shared" si="153"/>
        <v>0.341095407580732</v>
      </c>
      <c r="P143" s="11">
        <f t="shared" si="140"/>
        <v>0.00330481542742375</v>
      </c>
      <c r="Q143" s="15">
        <f t="shared" si="141"/>
        <v>0.000859252011130176</v>
      </c>
      <c r="R143" s="11">
        <f t="shared" si="142"/>
        <v>0.074022</v>
      </c>
      <c r="S143" s="16">
        <f t="shared" si="143"/>
        <v>0.011608062618278</v>
      </c>
      <c r="T143" s="3">
        <v>0.01</v>
      </c>
      <c r="U143" s="17">
        <f t="shared" si="144"/>
        <v>0.00011608062618278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0.00560608062618278</v>
      </c>
      <c r="AU143" s="24">
        <f t="shared" si="148"/>
        <v>28.47</v>
      </c>
      <c r="AV143" s="1">
        <f t="shared" si="149"/>
        <v>0.26</v>
      </c>
      <c r="AW143" s="2">
        <f t="shared" si="154"/>
        <v>0.308333333333333</v>
      </c>
      <c r="AX143" s="1">
        <f t="shared" si="150"/>
        <v>85.7265675813264</v>
      </c>
      <c r="AZ143" s="2">
        <f t="shared" si="155"/>
        <v>0.0916666666666667</v>
      </c>
      <c r="BA143" s="1">
        <f t="shared" si="151"/>
        <v>25.4862768485025</v>
      </c>
    </row>
    <row r="144" s="1" customFormat="1" spans="1:53">
      <c r="A144" s="6"/>
      <c r="B144" s="6"/>
      <c r="C144" s="9">
        <v>5</v>
      </c>
      <c r="D144" s="10">
        <v>0.205645161290323</v>
      </c>
      <c r="E144" s="12">
        <f t="shared" si="152"/>
        <v>-4.42526666666667</v>
      </c>
      <c r="F144" s="9" t="s">
        <v>111</v>
      </c>
      <c r="G144" s="6">
        <v>6</v>
      </c>
      <c r="H144" s="11">
        <f t="shared" si="135"/>
        <v>0.205645161290323</v>
      </c>
      <c r="I144" s="11">
        <f t="shared" si="136"/>
        <v>273.35564516129</v>
      </c>
      <c r="J144" s="11">
        <f t="shared" si="137"/>
        <v>0.0179000146023377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0.622490592153308</v>
      </c>
      <c r="P144" s="11">
        <f t="shared" si="140"/>
        <v>0.0111425906893621</v>
      </c>
      <c r="Q144" s="15">
        <f t="shared" si="141"/>
        <v>0.00289707357923413</v>
      </c>
      <c r="R144" s="11">
        <f t="shared" si="142"/>
        <v>0.074022</v>
      </c>
      <c r="S144" s="16">
        <f t="shared" si="143"/>
        <v>0.03913800733882</v>
      </c>
      <c r="T144" s="3">
        <v>0.01</v>
      </c>
      <c r="U144" s="17">
        <f t="shared" si="144"/>
        <v>0.0003913800733882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0.0058813800733882</v>
      </c>
      <c r="AU144" s="24">
        <f t="shared" si="148"/>
        <v>28.47</v>
      </c>
      <c r="AV144" s="1">
        <f t="shared" si="149"/>
        <v>0.26</v>
      </c>
      <c r="AW144" s="2">
        <f t="shared" si="154"/>
        <v>0.308333333333333</v>
      </c>
      <c r="AX144" s="1">
        <f t="shared" si="150"/>
        <v>89.9363673041012</v>
      </c>
      <c r="AZ144" s="2">
        <f t="shared" si="155"/>
        <v>0.0916666666666667</v>
      </c>
      <c r="BA144" s="1">
        <f t="shared" si="151"/>
        <v>26.7378389282463</v>
      </c>
    </row>
    <row r="145" s="1" customFormat="1" spans="1:53">
      <c r="A145" s="6"/>
      <c r="B145" s="6"/>
      <c r="C145" s="9">
        <v>6</v>
      </c>
      <c r="D145" s="10">
        <v>6.04316666666667</v>
      </c>
      <c r="E145" s="12">
        <f t="shared" si="152"/>
        <v>0.205645161290323</v>
      </c>
      <c r="F145" s="9" t="s">
        <v>109</v>
      </c>
      <c r="G145" s="6">
        <v>7</v>
      </c>
      <c r="H145" s="11">
        <f t="shared" si="135"/>
        <v>6.04316666666667</v>
      </c>
      <c r="I145" s="11">
        <f t="shared" si="136"/>
        <v>279.193166666667</v>
      </c>
      <c r="J145" s="11">
        <f t="shared" si="137"/>
        <v>0.0376959664056126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0.896048001463946</v>
      </c>
      <c r="P145" s="11">
        <f t="shared" si="140"/>
        <v>0.0337773953610012</v>
      </c>
      <c r="Q145" s="15">
        <f t="shared" si="141"/>
        <v>0.00878212279386032</v>
      </c>
      <c r="R145" s="11">
        <f t="shared" si="142"/>
        <v>0.074022</v>
      </c>
      <c r="S145" s="16">
        <f t="shared" si="143"/>
        <v>0.118642063087465</v>
      </c>
      <c r="T145" s="3">
        <v>0.01</v>
      </c>
      <c r="U145" s="17">
        <f t="shared" si="144"/>
        <v>0.00118642063087465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0.001</v>
      </c>
      <c r="AF145" s="3">
        <v>0.49</v>
      </c>
      <c r="AG145" s="17">
        <f t="shared" si="145"/>
        <v>0.00049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0.00667642063087465</v>
      </c>
      <c r="AU145" s="24">
        <f t="shared" si="148"/>
        <v>28.47</v>
      </c>
      <c r="AV145" s="1">
        <f t="shared" si="149"/>
        <v>0.26</v>
      </c>
      <c r="AW145" s="2">
        <f t="shared" si="154"/>
        <v>0.308333333333333</v>
      </c>
      <c r="AX145" s="1">
        <f t="shared" si="150"/>
        <v>102.093898139983</v>
      </c>
      <c r="AZ145" s="2">
        <f t="shared" si="155"/>
        <v>0.0916666666666667</v>
      </c>
      <c r="BA145" s="1">
        <f t="shared" si="151"/>
        <v>30.3522399875626</v>
      </c>
    </row>
    <row r="146" s="1" customFormat="1" spans="1:53">
      <c r="A146" s="6"/>
      <c r="B146" s="6"/>
      <c r="C146" s="9">
        <v>7</v>
      </c>
      <c r="D146" s="10">
        <v>8.92132258064516</v>
      </c>
      <c r="E146" s="12">
        <f t="shared" si="152"/>
        <v>6.04316666666667</v>
      </c>
      <c r="F146" s="9" t="s">
        <v>109</v>
      </c>
      <c r="G146" s="6">
        <v>8</v>
      </c>
      <c r="H146" s="11">
        <f t="shared" si="135"/>
        <v>8.92132258064516</v>
      </c>
      <c r="I146" s="11">
        <f t="shared" si="136"/>
        <v>282.071322580645</v>
      </c>
      <c r="J146" s="11">
        <f t="shared" si="137"/>
        <v>0.0538069477020565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1.14697060610294</v>
      </c>
      <c r="P146" s="11">
        <f t="shared" si="140"/>
        <v>0.0617149874183772</v>
      </c>
      <c r="Q146" s="15">
        <f t="shared" si="141"/>
        <v>0.0160458967287781</v>
      </c>
      <c r="R146" s="11">
        <f t="shared" si="142"/>
        <v>0.074022</v>
      </c>
      <c r="S146" s="16">
        <f t="shared" si="143"/>
        <v>0.21677199655208</v>
      </c>
      <c r="T146" s="3">
        <v>0.01</v>
      </c>
      <c r="U146" s="17">
        <f t="shared" si="144"/>
        <v>0.0021677199655208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0.001</v>
      </c>
      <c r="AF146" s="3">
        <v>0.49</v>
      </c>
      <c r="AG146" s="17">
        <f t="shared" si="145"/>
        <v>0.00049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0.0076577199655208</v>
      </c>
      <c r="AU146" s="24">
        <f t="shared" si="148"/>
        <v>28.47</v>
      </c>
      <c r="AV146" s="1">
        <f t="shared" si="149"/>
        <v>0.26</v>
      </c>
      <c r="AW146" s="2">
        <f t="shared" si="154"/>
        <v>0.308333333333333</v>
      </c>
      <c r="AX146" s="1">
        <f t="shared" si="150"/>
        <v>117.099644460534</v>
      </c>
      <c r="AZ146" s="2">
        <f t="shared" si="155"/>
        <v>0.0916666666666667</v>
      </c>
      <c r="BA146" s="1">
        <f t="shared" si="151"/>
        <v>34.8134078125912</v>
      </c>
    </row>
    <row r="147" s="1" customFormat="1" spans="1:53">
      <c r="A147" s="6"/>
      <c r="B147" s="6"/>
      <c r="C147" s="9">
        <v>8</v>
      </c>
      <c r="D147" s="10">
        <v>8.93896774193548</v>
      </c>
      <c r="E147" s="12">
        <f t="shared" si="152"/>
        <v>8.92132258064516</v>
      </c>
      <c r="F147" s="9" t="s">
        <v>109</v>
      </c>
      <c r="G147" s="6">
        <v>9</v>
      </c>
      <c r="H147" s="11">
        <f t="shared" si="135"/>
        <v>8.93896774193548</v>
      </c>
      <c r="I147" s="11">
        <f t="shared" si="136"/>
        <v>282.088967741935</v>
      </c>
      <c r="J147" s="11">
        <f t="shared" si="137"/>
        <v>0.0539232541171303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1.36995561868457</v>
      </c>
      <c r="P147" s="11">
        <f t="shared" si="140"/>
        <v>0.0738724649555184</v>
      </c>
      <c r="Q147" s="15">
        <f t="shared" si="141"/>
        <v>0.0192068408884348</v>
      </c>
      <c r="R147" s="11">
        <f t="shared" si="142"/>
        <v>0.074022</v>
      </c>
      <c r="S147" s="16">
        <f t="shared" si="143"/>
        <v>0.259474762752084</v>
      </c>
      <c r="T147" s="3">
        <v>0.01</v>
      </c>
      <c r="U147" s="17">
        <f t="shared" si="144"/>
        <v>0.00259474762752084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0.00808474762752084</v>
      </c>
      <c r="AU147" s="24">
        <f t="shared" si="148"/>
        <v>28.47</v>
      </c>
      <c r="AV147" s="1">
        <f t="shared" si="149"/>
        <v>0.26</v>
      </c>
      <c r="AW147" s="2">
        <f t="shared" si="154"/>
        <v>0.308333333333333</v>
      </c>
      <c r="AX147" s="1">
        <f t="shared" si="150"/>
        <v>123.629628270358</v>
      </c>
      <c r="AZ147" s="2">
        <f t="shared" si="155"/>
        <v>0.0916666666666667</v>
      </c>
      <c r="BA147" s="1">
        <f t="shared" si="151"/>
        <v>36.754754350647</v>
      </c>
    </row>
    <row r="148" s="1" customFormat="1" spans="1:53">
      <c r="A148" s="6"/>
      <c r="B148" s="6"/>
      <c r="C148" s="9">
        <v>9</v>
      </c>
      <c r="D148" s="10">
        <v>7.1886</v>
      </c>
      <c r="E148" s="12">
        <f t="shared" si="152"/>
        <v>8.93896774193548</v>
      </c>
      <c r="F148" s="9" t="s">
        <v>109</v>
      </c>
      <c r="G148" s="6">
        <v>10</v>
      </c>
      <c r="H148" s="11">
        <f t="shared" si="135"/>
        <v>7.1886</v>
      </c>
      <c r="I148" s="11">
        <f t="shared" si="136"/>
        <v>280.3386</v>
      </c>
      <c r="J148" s="11">
        <f t="shared" si="137"/>
        <v>0.0434689778022221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1.58078315372905</v>
      </c>
      <c r="P148" s="11">
        <f t="shared" si="140"/>
        <v>0.0687150278195747</v>
      </c>
      <c r="Q148" s="15">
        <f t="shared" si="141"/>
        <v>0.0178659072330894</v>
      </c>
      <c r="R148" s="11">
        <f t="shared" si="142"/>
        <v>0.074022</v>
      </c>
      <c r="S148" s="16">
        <f t="shared" si="143"/>
        <v>0.241359423321302</v>
      </c>
      <c r="T148" s="3">
        <v>0.01</v>
      </c>
      <c r="U148" s="17">
        <f t="shared" si="144"/>
        <v>0.00241359423321302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0.00790359423321302</v>
      </c>
      <c r="AU148" s="24">
        <f t="shared" si="148"/>
        <v>28.47</v>
      </c>
      <c r="AV148" s="1">
        <f t="shared" si="149"/>
        <v>0.26</v>
      </c>
      <c r="AW148" s="2">
        <f t="shared" si="154"/>
        <v>0.308333333333333</v>
      </c>
      <c r="AX148" s="1">
        <f t="shared" si="150"/>
        <v>120.859482827357</v>
      </c>
      <c r="AZ148" s="2">
        <f t="shared" si="155"/>
        <v>0.0916666666666667</v>
      </c>
      <c r="BA148" s="1">
        <f t="shared" si="151"/>
        <v>35.9311975973224</v>
      </c>
    </row>
    <row r="149" s="1" customFormat="1" spans="1:53">
      <c r="A149" s="6"/>
      <c r="B149" s="6"/>
      <c r="C149" s="9">
        <v>10</v>
      </c>
      <c r="D149" s="10">
        <v>1.7418064516129</v>
      </c>
      <c r="E149" s="12">
        <f t="shared" si="152"/>
        <v>7.1886</v>
      </c>
      <c r="F149" s="9" t="s">
        <v>109</v>
      </c>
      <c r="G149" s="6">
        <v>11</v>
      </c>
      <c r="H149" s="11">
        <f t="shared" si="135"/>
        <v>1.7418064516129</v>
      </c>
      <c r="I149" s="11">
        <f t="shared" si="136"/>
        <v>274.891806451613</v>
      </c>
      <c r="J149" s="11">
        <f t="shared" si="137"/>
        <v>0.0218423726785322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1.436464719614</v>
      </c>
      <c r="O149" s="11">
        <f t="shared" si="153"/>
        <v>0.360303406295474</v>
      </c>
      <c r="P149" s="11">
        <f t="shared" si="140"/>
        <v>0.00786988127765033</v>
      </c>
      <c r="Q149" s="15">
        <f t="shared" si="141"/>
        <v>0.00204616913218909</v>
      </c>
      <c r="R149" s="11">
        <f t="shared" si="142"/>
        <v>0.074022</v>
      </c>
      <c r="S149" s="16">
        <f t="shared" si="143"/>
        <v>0.0276427161139808</v>
      </c>
      <c r="T149" s="3">
        <v>0.01</v>
      </c>
      <c r="U149" s="17">
        <f t="shared" si="144"/>
        <v>0.000276427161139808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0.00576642716113981</v>
      </c>
      <c r="AU149" s="24">
        <f t="shared" si="148"/>
        <v>28.47</v>
      </c>
      <c r="AV149" s="1">
        <f t="shared" si="149"/>
        <v>0.26</v>
      </c>
      <c r="AW149" s="2">
        <f t="shared" si="154"/>
        <v>0.308333333333333</v>
      </c>
      <c r="AX149" s="1">
        <f t="shared" si="150"/>
        <v>88.178540533914</v>
      </c>
      <c r="AZ149" s="2">
        <f t="shared" si="155"/>
        <v>0.0916666666666667</v>
      </c>
      <c r="BA149" s="1">
        <f t="shared" si="151"/>
        <v>26.2152417803528</v>
      </c>
    </row>
    <row r="150" s="1" customFormat="1" spans="1:54">
      <c r="A150" s="6"/>
      <c r="B150" s="6"/>
      <c r="C150" s="9">
        <v>11</v>
      </c>
      <c r="D150" s="10">
        <v>-6.99953333333333</v>
      </c>
      <c r="E150" s="12">
        <f t="shared" si="152"/>
        <v>1.7418064516129</v>
      </c>
      <c r="F150" s="9" t="s">
        <v>111</v>
      </c>
      <c r="G150" s="6">
        <v>12</v>
      </c>
      <c r="H150" s="11">
        <f t="shared" si="135"/>
        <v>-6.99953333333333</v>
      </c>
      <c r="I150" s="11">
        <f t="shared" si="136"/>
        <v>266.150466666667</v>
      </c>
      <c r="J150" s="11">
        <f t="shared" si="137"/>
        <v>0.00682448535058513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0.637133525017823</v>
      </c>
      <c r="P150" s="11">
        <f t="shared" si="140"/>
        <v>0.0043481084078508</v>
      </c>
      <c r="Q150" s="15">
        <f t="shared" si="141"/>
        <v>0.00113050818604121</v>
      </c>
      <c r="R150" s="11">
        <f t="shared" si="142"/>
        <v>0.074022</v>
      </c>
      <c r="S150" s="16">
        <f t="shared" si="143"/>
        <v>0.0152725971473509</v>
      </c>
      <c r="T150" s="3">
        <v>0.01</v>
      </c>
      <c r="U150" s="17">
        <f t="shared" si="144"/>
        <v>0.000152725971473509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0.00564272597147351</v>
      </c>
      <c r="AU150" s="24">
        <f t="shared" si="148"/>
        <v>28.47</v>
      </c>
      <c r="AV150" s="1">
        <f t="shared" si="149"/>
        <v>0.26</v>
      </c>
      <c r="AW150" s="2">
        <f t="shared" si="154"/>
        <v>0.308333333333333</v>
      </c>
      <c r="AX150" s="1">
        <f t="shared" si="150"/>
        <v>86.2869376293301</v>
      </c>
      <c r="AY150" s="1">
        <f>SUM(AX139:AX150)</f>
        <v>1155.46724458549</v>
      </c>
      <c r="AZ150" s="2">
        <f t="shared" si="155"/>
        <v>0.0916666666666667</v>
      </c>
      <c r="BA150" s="1">
        <f t="shared" si="151"/>
        <v>25.6528733492603</v>
      </c>
      <c r="BB150" s="1">
        <f>SUM(BA139:BA150)</f>
        <v>343.51728893082</v>
      </c>
    </row>
    <row r="151" s="1" customFormat="1" spans="1:46">
      <c r="A151" s="6"/>
      <c r="B151" s="6"/>
      <c r="C151" s="9">
        <v>12</v>
      </c>
      <c r="D151" s="10">
        <v>-11.2512580645161</v>
      </c>
      <c r="E151" s="12">
        <f t="shared" si="152"/>
        <v>-6.99953333333333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pane xSplit="4" topLeftCell="E1" activePane="topRight" state="frozen"/>
      <selection/>
      <selection pane="topRight" activeCell="E20" sqref="E2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179.2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27.4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958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196.3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1506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11.6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2.8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40502609.0124746</v>
      </c>
      <c r="J16" s="7" t="s">
        <v>35</v>
      </c>
      <c r="K16" s="7">
        <f>I16/(10000*1000)</f>
        <v>4.05026090124746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28768568.3911042</v>
      </c>
      <c r="J17" s="7" t="s">
        <v>35</v>
      </c>
      <c r="K17" s="7">
        <f>I17/(10000*1000)</f>
        <v>2.87685683911042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-0.244548305612903</v>
      </c>
      <c r="E29" s="9"/>
      <c r="F29" s="9"/>
      <c r="G29" s="6">
        <v>1</v>
      </c>
      <c r="H29" s="11">
        <f t="shared" ref="H29:H40" si="0">E30</f>
        <v>-0.244548305612903</v>
      </c>
      <c r="I29" s="11">
        <f t="shared" ref="I29:I40" si="1">H29+273.15</f>
        <v>272.905451694387</v>
      </c>
      <c r="J29" s="11">
        <f t="shared" ref="J29:J40" si="2">EXP(($C$18*(I29-$C$16))/($C$19*I29*$C$16))</f>
        <v>0.016878531488576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0.0167672738351805</v>
      </c>
      <c r="Q29" s="15">
        <f t="shared" ref="Q29:Q40" si="6">P29*$B$31</f>
        <v>0.00217974559857346</v>
      </c>
      <c r="R29" s="11">
        <f t="shared" ref="R29:R40" si="7">L29*$B$31</f>
        <v>0.129143083333333</v>
      </c>
      <c r="S29" s="16">
        <f t="shared" ref="S29:S40" si="8">Q29/R29</f>
        <v>0.016878531488576</v>
      </c>
      <c r="T29" s="3">
        <v>0.01</v>
      </c>
      <c r="U29" s="17">
        <f t="shared" ref="U29:U40" si="9">S29*T29</f>
        <v>0.00016878531488576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0.0220687853148858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2.28333333333333</v>
      </c>
      <c r="AU29" s="1">
        <f t="shared" ref="AU29:AU40" si="17">AT29*10000*AS29*0.67*AR29*AQ29</f>
        <v>4360.07239574468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-1.48158064516129</v>
      </c>
      <c r="E30" s="12">
        <f t="shared" ref="E30:E41" si="18">D29</f>
        <v>-0.244548305612903</v>
      </c>
      <c r="F30" s="9" t="s">
        <v>109</v>
      </c>
      <c r="G30" s="6">
        <v>2</v>
      </c>
      <c r="H30" s="11">
        <f t="shared" si="0"/>
        <v>-1.48158064516129</v>
      </c>
      <c r="I30" s="11">
        <f t="shared" si="1"/>
        <v>271.668419354839</v>
      </c>
      <c r="J30" s="11">
        <f t="shared" si="2"/>
        <v>0.014347602594683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1.97004939283149</v>
      </c>
      <c r="P30" s="11">
        <f t="shared" si="5"/>
        <v>0.0282654857802426</v>
      </c>
      <c r="Q30" s="15">
        <f t="shared" si="6"/>
        <v>0.00367451315143154</v>
      </c>
      <c r="R30" s="11">
        <f t="shared" si="7"/>
        <v>0.129143083333333</v>
      </c>
      <c r="S30" s="16">
        <f t="shared" si="8"/>
        <v>0.028453038727186</v>
      </c>
      <c r="T30" s="3">
        <v>0.01</v>
      </c>
      <c r="U30" s="17">
        <f t="shared" si="9"/>
        <v>0.00028453038727186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0.0221845303872719</v>
      </c>
      <c r="AR30" s="24">
        <f t="shared" si="15"/>
        <v>99.3408333333333</v>
      </c>
      <c r="AS30" s="1">
        <f t="shared" si="16"/>
        <v>0.13</v>
      </c>
      <c r="AT30" s="2">
        <f>$E$4/12</f>
        <v>2.28333333333333</v>
      </c>
      <c r="AU30" s="1">
        <f t="shared" si="17"/>
        <v>4382.93984802415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2.62975862068965</v>
      </c>
      <c r="E31" s="12">
        <f t="shared" si="18"/>
        <v>-1.48158064516129</v>
      </c>
      <c r="F31" s="9" t="s">
        <v>109</v>
      </c>
      <c r="G31" s="6">
        <v>3</v>
      </c>
      <c r="H31" s="11">
        <f t="shared" si="0"/>
        <v>2.62975862068965</v>
      </c>
      <c r="I31" s="11">
        <f t="shared" si="1"/>
        <v>275.77975862069</v>
      </c>
      <c r="J31" s="11">
        <f t="shared" si="2"/>
        <v>0.0244810187448373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2.93519224038458</v>
      </c>
      <c r="P31" s="11">
        <f t="shared" si="5"/>
        <v>0.0718564962565557</v>
      </c>
      <c r="Q31" s="15">
        <f t="shared" si="6"/>
        <v>0.00934134451335224</v>
      </c>
      <c r="R31" s="11">
        <f t="shared" si="7"/>
        <v>0.129143083333333</v>
      </c>
      <c r="S31" s="16">
        <f t="shared" si="8"/>
        <v>0.072333293214327</v>
      </c>
      <c r="T31" s="3">
        <v>0.01</v>
      </c>
      <c r="U31" s="17">
        <f t="shared" si="9"/>
        <v>0.00072333293214327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0.0226233329321433</v>
      </c>
      <c r="AR31" s="24">
        <f t="shared" si="15"/>
        <v>99.3408333333333</v>
      </c>
      <c r="AS31" s="1">
        <f t="shared" si="16"/>
        <v>0.13</v>
      </c>
      <c r="AT31" s="2">
        <f>$E$4/12</f>
        <v>2.28333333333333</v>
      </c>
      <c r="AU31" s="1">
        <f t="shared" si="17"/>
        <v>4469.6329231426</v>
      </c>
    </row>
    <row r="32" s="1" customFormat="1" spans="1:47">
      <c r="A32" s="6"/>
      <c r="B32" s="6"/>
      <c r="C32" s="9">
        <v>3</v>
      </c>
      <c r="D32" s="10">
        <v>8.11909677419355</v>
      </c>
      <c r="E32" s="12">
        <f t="shared" si="18"/>
        <v>2.62975862068965</v>
      </c>
      <c r="F32" s="9" t="s">
        <v>109</v>
      </c>
      <c r="G32" s="6">
        <v>4</v>
      </c>
      <c r="H32" s="11">
        <f t="shared" si="0"/>
        <v>8.11909677419355</v>
      </c>
      <c r="I32" s="11">
        <f t="shared" si="1"/>
        <v>281.269096774194</v>
      </c>
      <c r="J32" s="11">
        <f t="shared" si="2"/>
        <v>0.0487618885226016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3.85674407746135</v>
      </c>
      <c r="P32" s="11">
        <f t="shared" si="5"/>
        <v>0.188062124765375</v>
      </c>
      <c r="Q32" s="15">
        <f t="shared" si="6"/>
        <v>0.0244480762194987</v>
      </c>
      <c r="R32" s="11">
        <f t="shared" si="7"/>
        <v>0.129143083333333</v>
      </c>
      <c r="S32" s="16">
        <f t="shared" si="8"/>
        <v>0.189309993136802</v>
      </c>
      <c r="T32" s="3">
        <v>0.01</v>
      </c>
      <c r="U32" s="17">
        <f t="shared" si="9"/>
        <v>0.00189309993136802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0.023793099931368</v>
      </c>
      <c r="AR32" s="24">
        <f t="shared" si="15"/>
        <v>99.3408333333333</v>
      </c>
      <c r="AS32" s="1">
        <f t="shared" si="16"/>
        <v>0.13</v>
      </c>
      <c r="AT32" s="2">
        <f>$E$4/12</f>
        <v>2.28333333333333</v>
      </c>
      <c r="AU32" s="1">
        <f t="shared" si="17"/>
        <v>4700.74074036046</v>
      </c>
    </row>
    <row r="33" s="1" customFormat="1" spans="1:47">
      <c r="A33" s="6"/>
      <c r="B33" s="6"/>
      <c r="C33" s="9">
        <v>4</v>
      </c>
      <c r="D33" s="10">
        <v>12.1508</v>
      </c>
      <c r="E33" s="12">
        <f t="shared" si="18"/>
        <v>8.11909677419355</v>
      </c>
      <c r="F33" s="9" t="s">
        <v>109</v>
      </c>
      <c r="G33" s="6">
        <v>5</v>
      </c>
      <c r="H33" s="11">
        <f t="shared" si="0"/>
        <v>12.1508</v>
      </c>
      <c r="I33" s="11">
        <f t="shared" si="1"/>
        <v>285.3008</v>
      </c>
      <c r="J33" s="11">
        <f t="shared" si="2"/>
        <v>0.0795305319091768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3.48524785506118</v>
      </c>
      <c r="O33" s="11">
        <f t="shared" si="19"/>
        <v>1.17684243096813</v>
      </c>
      <c r="P33" s="11">
        <f t="shared" si="5"/>
        <v>0.0935949045081842</v>
      </c>
      <c r="Q33" s="15">
        <f t="shared" si="6"/>
        <v>0.0121673375860639</v>
      </c>
      <c r="R33" s="11">
        <f t="shared" si="7"/>
        <v>0.129143083333333</v>
      </c>
      <c r="S33" s="16">
        <f t="shared" si="8"/>
        <v>0.094215944609737</v>
      </c>
      <c r="T33" s="3">
        <v>0.01</v>
      </c>
      <c r="U33" s="17">
        <f t="shared" si="9"/>
        <v>0.00094215944609737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0.0303921594460974</v>
      </c>
      <c r="AR33" s="24">
        <f t="shared" si="15"/>
        <v>99.3408333333333</v>
      </c>
      <c r="AS33" s="1">
        <f t="shared" si="16"/>
        <v>0.13</v>
      </c>
      <c r="AT33" s="2">
        <f>$E$4/12</f>
        <v>2.28333333333333</v>
      </c>
      <c r="AU33" s="1">
        <f t="shared" si="17"/>
        <v>6004.49972924511</v>
      </c>
    </row>
    <row r="34" s="1" customFormat="1" spans="1:47">
      <c r="A34" s="6"/>
      <c r="B34" s="6"/>
      <c r="C34" s="9">
        <v>5</v>
      </c>
      <c r="D34" s="10">
        <v>18.6176129032258</v>
      </c>
      <c r="E34" s="12">
        <f t="shared" si="18"/>
        <v>12.1508</v>
      </c>
      <c r="F34" s="9" t="s">
        <v>111</v>
      </c>
      <c r="G34" s="6">
        <v>6</v>
      </c>
      <c r="H34" s="11">
        <f t="shared" si="0"/>
        <v>18.6176129032258</v>
      </c>
      <c r="I34" s="11">
        <f t="shared" si="1"/>
        <v>291.767612903226</v>
      </c>
      <c r="J34" s="11">
        <f t="shared" si="2"/>
        <v>0.169451406373365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2.07665585979328</v>
      </c>
      <c r="P34" s="11">
        <f t="shared" si="5"/>
        <v>0.351892255995461</v>
      </c>
      <c r="Q34" s="15">
        <f t="shared" si="6"/>
        <v>0.0457459932794099</v>
      </c>
      <c r="R34" s="11">
        <f t="shared" si="7"/>
        <v>0.129143083333333</v>
      </c>
      <c r="S34" s="16">
        <f t="shared" si="8"/>
        <v>0.354227203646162</v>
      </c>
      <c r="T34" s="3">
        <v>0.01</v>
      </c>
      <c r="U34" s="17">
        <f t="shared" si="9"/>
        <v>0.00354227203646162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0.0329922720364616</v>
      </c>
      <c r="AR34" s="24">
        <f t="shared" si="15"/>
        <v>99.3408333333333</v>
      </c>
      <c r="AS34" s="1">
        <f t="shared" si="16"/>
        <v>0.13</v>
      </c>
      <c r="AT34" s="2">
        <f>$E$4/12</f>
        <v>2.28333333333333</v>
      </c>
      <c r="AU34" s="1">
        <f t="shared" si="17"/>
        <v>6518.19719692714</v>
      </c>
    </row>
    <row r="35" s="1" customFormat="1" spans="1:47">
      <c r="A35" s="6"/>
      <c r="B35" s="6"/>
      <c r="C35" s="9">
        <v>6</v>
      </c>
      <c r="D35" s="10">
        <v>21.5298333333333</v>
      </c>
      <c r="E35" s="12">
        <f t="shared" si="18"/>
        <v>18.6176129032258</v>
      </c>
      <c r="F35" s="9" t="s">
        <v>109</v>
      </c>
      <c r="G35" s="6">
        <v>7</v>
      </c>
      <c r="H35" s="11">
        <f t="shared" si="0"/>
        <v>21.5298333333333</v>
      </c>
      <c r="I35" s="11">
        <f t="shared" si="1"/>
        <v>294.679833333333</v>
      </c>
      <c r="J35" s="11">
        <f t="shared" si="2"/>
        <v>0.235654702807064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2.71817193713115</v>
      </c>
      <c r="P35" s="11">
        <f t="shared" si="5"/>
        <v>0.640550000023142</v>
      </c>
      <c r="Q35" s="15">
        <f t="shared" si="6"/>
        <v>0.0832715000030085</v>
      </c>
      <c r="R35" s="11">
        <f t="shared" si="7"/>
        <v>0.129143083333333</v>
      </c>
      <c r="S35" s="16">
        <f t="shared" si="8"/>
        <v>0.644800308724822</v>
      </c>
      <c r="T35" s="3">
        <v>0.01</v>
      </c>
      <c r="U35" s="17">
        <f t="shared" si="9"/>
        <v>0.00644800308724822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0.0358980030872482</v>
      </c>
      <c r="AR35" s="24">
        <f t="shared" si="15"/>
        <v>99.3408333333333</v>
      </c>
      <c r="AS35" s="1">
        <f t="shared" si="16"/>
        <v>0.13</v>
      </c>
      <c r="AT35" s="2">
        <f>$E$4/12</f>
        <v>2.28333333333333</v>
      </c>
      <c r="AU35" s="1">
        <f t="shared" si="17"/>
        <v>7092.274907287</v>
      </c>
    </row>
    <row r="36" s="1" customFormat="1" spans="1:47">
      <c r="A36" s="6"/>
      <c r="B36" s="6"/>
      <c r="C36" s="9">
        <v>7</v>
      </c>
      <c r="D36" s="10">
        <v>22.1610322580645</v>
      </c>
      <c r="E36" s="12">
        <f t="shared" si="18"/>
        <v>21.5298333333333</v>
      </c>
      <c r="F36" s="9" t="s">
        <v>109</v>
      </c>
      <c r="G36" s="6">
        <v>8</v>
      </c>
      <c r="H36" s="11">
        <f t="shared" si="0"/>
        <v>22.1610322580645</v>
      </c>
      <c r="I36" s="11">
        <f t="shared" si="1"/>
        <v>295.311032258064</v>
      </c>
      <c r="J36" s="11">
        <f t="shared" si="2"/>
        <v>0.252899340899687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3.07103027044134</v>
      </c>
      <c r="P36" s="11">
        <f t="shared" si="5"/>
        <v>0.776661531277602</v>
      </c>
      <c r="Q36" s="15">
        <f t="shared" si="6"/>
        <v>0.100965999066088</v>
      </c>
      <c r="R36" s="11">
        <f t="shared" si="7"/>
        <v>0.129143083333333</v>
      </c>
      <c r="S36" s="16">
        <f t="shared" si="8"/>
        <v>0.78181499512044</v>
      </c>
      <c r="T36" s="3">
        <v>0.01</v>
      </c>
      <c r="U36" s="17">
        <f t="shared" si="9"/>
        <v>0.0078181499512044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0.0372681499512044</v>
      </c>
      <c r="AR36" s="24">
        <f t="shared" si="15"/>
        <v>99.3408333333333</v>
      </c>
      <c r="AS36" s="1">
        <f t="shared" si="16"/>
        <v>0.13</v>
      </c>
      <c r="AT36" s="2">
        <f>$E$4/12</f>
        <v>2.28333333333333</v>
      </c>
      <c r="AU36" s="1">
        <f t="shared" si="17"/>
        <v>7362.97125212035</v>
      </c>
    </row>
    <row r="37" s="1" customFormat="1" spans="1:47">
      <c r="A37" s="6"/>
      <c r="B37" s="6"/>
      <c r="C37" s="9">
        <v>8</v>
      </c>
      <c r="D37" s="10">
        <v>21.8030322580645</v>
      </c>
      <c r="E37" s="12">
        <f t="shared" si="18"/>
        <v>22.1610322580645</v>
      </c>
      <c r="F37" s="9" t="s">
        <v>109</v>
      </c>
      <c r="G37" s="6">
        <v>9</v>
      </c>
      <c r="H37" s="11">
        <f t="shared" si="0"/>
        <v>21.8030322580645</v>
      </c>
      <c r="I37" s="11">
        <f t="shared" si="1"/>
        <v>294.953032258064</v>
      </c>
      <c r="J37" s="11">
        <f t="shared" si="2"/>
        <v>0.242978398779065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3.28777707249707</v>
      </c>
      <c r="P37" s="11">
        <f t="shared" si="5"/>
        <v>0.79885880861786</v>
      </c>
      <c r="Q37" s="15">
        <f t="shared" si="6"/>
        <v>0.103851645120322</v>
      </c>
      <c r="R37" s="11">
        <f t="shared" si="7"/>
        <v>0.129143083333333</v>
      </c>
      <c r="S37" s="16">
        <f t="shared" si="8"/>
        <v>0.804159560386745</v>
      </c>
      <c r="T37" s="3">
        <v>0.01</v>
      </c>
      <c r="U37" s="17">
        <f t="shared" si="9"/>
        <v>0.00804159560386745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0.0355915956038674</v>
      </c>
      <c r="AR37" s="24">
        <f t="shared" si="15"/>
        <v>99.3408333333333</v>
      </c>
      <c r="AS37" s="1">
        <f t="shared" si="16"/>
        <v>0.13</v>
      </c>
      <c r="AT37" s="2">
        <f>$E$4/12</f>
        <v>2.28333333333333</v>
      </c>
      <c r="AU37" s="1">
        <f t="shared" si="17"/>
        <v>7031.73877939975</v>
      </c>
    </row>
    <row r="38" s="1" customFormat="1" spans="1:47">
      <c r="A38" s="6"/>
      <c r="B38" s="6"/>
      <c r="C38" s="9">
        <v>9</v>
      </c>
      <c r="D38" s="10">
        <v>17.3832333333333</v>
      </c>
      <c r="E38" s="12">
        <f t="shared" si="18"/>
        <v>21.8030322580645</v>
      </c>
      <c r="F38" s="9" t="s">
        <v>109</v>
      </c>
      <c r="G38" s="6">
        <v>10</v>
      </c>
      <c r="H38" s="11">
        <f t="shared" si="0"/>
        <v>17.3832333333333</v>
      </c>
      <c r="I38" s="11">
        <f t="shared" si="1"/>
        <v>290.533233333333</v>
      </c>
      <c r="J38" s="11">
        <f t="shared" si="2"/>
        <v>0.147051192198356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3.48232659721255</v>
      </c>
      <c r="P38" s="11">
        <f t="shared" si="5"/>
        <v>0.512080277744148</v>
      </c>
      <c r="Q38" s="15">
        <f t="shared" si="6"/>
        <v>0.0665704361067392</v>
      </c>
      <c r="R38" s="11">
        <f t="shared" si="7"/>
        <v>0.129143083333333</v>
      </c>
      <c r="S38" s="16">
        <f t="shared" si="8"/>
        <v>0.515478137802498</v>
      </c>
      <c r="T38" s="3">
        <v>0.01</v>
      </c>
      <c r="U38" s="17">
        <f t="shared" si="9"/>
        <v>0.00515478137802498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0.027054781378025</v>
      </c>
      <c r="AR38" s="24">
        <f t="shared" si="15"/>
        <v>99.3408333333333</v>
      </c>
      <c r="AS38" s="1">
        <f t="shared" si="16"/>
        <v>0.13</v>
      </c>
      <c r="AT38" s="2">
        <f>$E$4/12</f>
        <v>2.28333333333333</v>
      </c>
      <c r="AU38" s="1">
        <f t="shared" si="17"/>
        <v>5345.1426427021</v>
      </c>
    </row>
    <row r="39" s="1" customFormat="1" spans="1:47">
      <c r="A39" s="6"/>
      <c r="B39" s="6"/>
      <c r="C39" s="9">
        <v>10</v>
      </c>
      <c r="D39" s="10">
        <v>10.1500967741936</v>
      </c>
      <c r="E39" s="12">
        <f t="shared" si="18"/>
        <v>17.3832333333333</v>
      </c>
      <c r="F39" s="9" t="s">
        <v>109</v>
      </c>
      <c r="G39" s="6">
        <v>11</v>
      </c>
      <c r="H39" s="11">
        <f t="shared" si="0"/>
        <v>10.1500967741936</v>
      </c>
      <c r="I39" s="11">
        <f t="shared" si="1"/>
        <v>283.300096774194</v>
      </c>
      <c r="J39" s="11">
        <f t="shared" si="2"/>
        <v>0.0624973037230716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2.82173400349498</v>
      </c>
      <c r="O39" s="11">
        <f t="shared" si="19"/>
        <v>1.14192064930675</v>
      </c>
      <c r="P39" s="11">
        <f t="shared" si="5"/>
        <v>0.0713669616473712</v>
      </c>
      <c r="Q39" s="15">
        <f t="shared" si="6"/>
        <v>0.00927770501415826</v>
      </c>
      <c r="R39" s="11">
        <f t="shared" si="7"/>
        <v>0.129143083333333</v>
      </c>
      <c r="S39" s="16">
        <f t="shared" si="8"/>
        <v>0.0718405103447271</v>
      </c>
      <c r="T39" s="3">
        <v>0.01</v>
      </c>
      <c r="U39" s="17">
        <f t="shared" si="9"/>
        <v>0.000718405103447271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0.0226184051034473</v>
      </c>
      <c r="AR39" s="24">
        <f t="shared" si="15"/>
        <v>99.3408333333333</v>
      </c>
      <c r="AS39" s="1">
        <f t="shared" si="16"/>
        <v>0.13</v>
      </c>
      <c r="AT39" s="2">
        <f>$E$4/12</f>
        <v>2.28333333333333</v>
      </c>
      <c r="AU39" s="1">
        <f t="shared" si="17"/>
        <v>4468.65934487076</v>
      </c>
    </row>
    <row r="40" s="1" customFormat="1" spans="1:48">
      <c r="A40" s="6"/>
      <c r="B40" s="6"/>
      <c r="C40" s="9">
        <v>11</v>
      </c>
      <c r="D40" s="10">
        <v>5.2492</v>
      </c>
      <c r="E40" s="12">
        <f t="shared" si="18"/>
        <v>10.1500967741936</v>
      </c>
      <c r="F40" s="9" t="s">
        <v>111</v>
      </c>
      <c r="G40" s="6">
        <v>12</v>
      </c>
      <c r="H40" s="11">
        <f t="shared" si="0"/>
        <v>5.2492</v>
      </c>
      <c r="I40" s="11">
        <f t="shared" si="1"/>
        <v>278.3992</v>
      </c>
      <c r="J40" s="11">
        <f t="shared" si="2"/>
        <v>0.0341271695138824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2.06396202099271</v>
      </c>
      <c r="P40" s="11">
        <f t="shared" si="5"/>
        <v>0.0704371817606336</v>
      </c>
      <c r="Q40" s="15">
        <f t="shared" si="6"/>
        <v>0.00915683362888237</v>
      </c>
      <c r="R40" s="11">
        <f t="shared" si="7"/>
        <v>0.129143083333333</v>
      </c>
      <c r="S40" s="16">
        <f t="shared" si="8"/>
        <v>0.0709045609918384</v>
      </c>
      <c r="T40" s="3">
        <v>0.01</v>
      </c>
      <c r="U40" s="17">
        <f t="shared" si="9"/>
        <v>0.000709045609918384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0.0226090456099184</v>
      </c>
      <c r="AR40" s="24">
        <f t="shared" si="15"/>
        <v>99.3408333333333</v>
      </c>
      <c r="AS40" s="1">
        <f t="shared" si="16"/>
        <v>0.13</v>
      </c>
      <c r="AT40" s="2">
        <f>$E$4/12</f>
        <v>2.28333333333333</v>
      </c>
      <c r="AU40" s="1">
        <f t="shared" si="17"/>
        <v>4466.81021412835</v>
      </c>
      <c r="AV40" s="1">
        <f>SUM(AU29:AU40)</f>
        <v>66203.6799739524</v>
      </c>
    </row>
    <row r="41" s="1" customFormat="1" spans="1:46">
      <c r="A41" s="6"/>
      <c r="B41" s="6"/>
      <c r="C41" s="9">
        <v>12</v>
      </c>
      <c r="D41" s="10">
        <v>-3.32132258064516</v>
      </c>
      <c r="E41" s="12">
        <f t="shared" si="18"/>
        <v>5.2492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-0.244548305612903</v>
      </c>
      <c r="E44" s="9"/>
      <c r="F44" s="9"/>
      <c r="G44" s="6">
        <v>1</v>
      </c>
      <c r="H44" s="11">
        <f t="shared" ref="H44:H55" si="20">E45</f>
        <v>-0.244548305612903</v>
      </c>
      <c r="I44" s="11">
        <f t="shared" ref="I44:I55" si="21">H44+273.15</f>
        <v>272.905451694387</v>
      </c>
      <c r="J44" s="11">
        <f t="shared" ref="J44:J55" si="22">EXP(($C$18*(I44-$C$16))/($C$19*I44*$C$16))</f>
        <v>0.016878531488576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0.0150433146943802</v>
      </c>
      <c r="Q44" s="15">
        <f t="shared" ref="Q44:Q55" si="26">P44*$B$46</f>
        <v>0.00195563091026943</v>
      </c>
      <c r="R44" s="11">
        <f t="shared" ref="R44:R55" si="27">L44*$B$46</f>
        <v>0.115864991666667</v>
      </c>
      <c r="S44" s="16">
        <f t="shared" ref="S44:S55" si="28">Q44/R44</f>
        <v>0.016878531488576</v>
      </c>
      <c r="T44" s="3">
        <v>0.01</v>
      </c>
      <c r="U44" s="17">
        <f t="shared" ref="U44:U55" si="29">S44*T44</f>
        <v>0.00016878531488576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0.0192687853148858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14.9333333333333</v>
      </c>
      <c r="AU44" s="1">
        <f t="shared" ref="AU44:AU55" si="37">AT44*10000*AS44*0.67*AR44*AQ44</f>
        <v>22337.6835801599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-1.48158064516129</v>
      </c>
      <c r="E45" s="12">
        <f t="shared" ref="E45:E56" si="38">D44</f>
        <v>-0.244548305612903</v>
      </c>
      <c r="F45" s="9" t="s">
        <v>109</v>
      </c>
      <c r="G45" s="6">
        <v>2</v>
      </c>
      <c r="H45" s="11">
        <f t="shared" si="20"/>
        <v>-1.48158064516129</v>
      </c>
      <c r="I45" s="11">
        <f t="shared" si="21"/>
        <v>271.668419354839</v>
      </c>
      <c r="J45" s="11">
        <f t="shared" si="22"/>
        <v>0.014347602594683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1.76749501863895</v>
      </c>
      <c r="P45" s="11">
        <f t="shared" si="25"/>
        <v>0.0253593161155134</v>
      </c>
      <c r="Q45" s="15">
        <f t="shared" si="26"/>
        <v>0.00329671109501675</v>
      </c>
      <c r="R45" s="11">
        <f t="shared" si="27"/>
        <v>0.115864991666667</v>
      </c>
      <c r="S45" s="16">
        <f t="shared" si="28"/>
        <v>0.0284530387271859</v>
      </c>
      <c r="T45" s="3">
        <v>0.01</v>
      </c>
      <c r="U45" s="17">
        <f t="shared" si="29"/>
        <v>0.000284530387271859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0.0193845303872719</v>
      </c>
      <c r="AR45" s="24">
        <f t="shared" si="35"/>
        <v>89.1269166666667</v>
      </c>
      <c r="AS45" s="1">
        <f t="shared" si="36"/>
        <v>0.13</v>
      </c>
      <c r="AT45" s="2">
        <f>$E$3/12</f>
        <v>14.9333333333333</v>
      </c>
      <c r="AU45" s="1">
        <f t="shared" si="37"/>
        <v>22471.8631229112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2.62975862068965</v>
      </c>
      <c r="E46" s="12">
        <f t="shared" si="38"/>
        <v>-1.48158064516129</v>
      </c>
      <c r="F46" s="9" t="s">
        <v>109</v>
      </c>
      <c r="G46" s="6">
        <v>3</v>
      </c>
      <c r="H46" s="11">
        <f t="shared" si="20"/>
        <v>2.62975862068965</v>
      </c>
      <c r="I46" s="11">
        <f t="shared" si="21"/>
        <v>275.77975862069</v>
      </c>
      <c r="J46" s="11">
        <f t="shared" si="22"/>
        <v>0.0244810187448373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2.63340486919011</v>
      </c>
      <c r="P46" s="11">
        <f t="shared" si="25"/>
        <v>0.0644684339653887</v>
      </c>
      <c r="Q46" s="15">
        <f t="shared" si="26"/>
        <v>0.00838089641550054</v>
      </c>
      <c r="R46" s="11">
        <f t="shared" si="27"/>
        <v>0.115864991666667</v>
      </c>
      <c r="S46" s="16">
        <f t="shared" si="28"/>
        <v>0.0723332932143266</v>
      </c>
      <c r="T46" s="3">
        <v>0.01</v>
      </c>
      <c r="U46" s="17">
        <f t="shared" si="29"/>
        <v>0.000723332932143266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0.0198233329321433</v>
      </c>
      <c r="AR46" s="24">
        <f t="shared" si="35"/>
        <v>89.1269166666667</v>
      </c>
      <c r="AS46" s="1">
        <f t="shared" si="36"/>
        <v>0.13</v>
      </c>
      <c r="AT46" s="2">
        <f>$E$3/12</f>
        <v>14.9333333333333</v>
      </c>
      <c r="AU46" s="1">
        <f t="shared" si="37"/>
        <v>22980.55281151</v>
      </c>
    </row>
    <row r="47" s="1" customFormat="1" spans="1:47">
      <c r="A47" s="6"/>
      <c r="B47" s="6"/>
      <c r="C47" s="9">
        <v>3</v>
      </c>
      <c r="D47" s="10">
        <v>8.11909677419355</v>
      </c>
      <c r="E47" s="12">
        <f t="shared" si="38"/>
        <v>2.62975862068965</v>
      </c>
      <c r="F47" s="9" t="s">
        <v>109</v>
      </c>
      <c r="G47" s="6">
        <v>4</v>
      </c>
      <c r="H47" s="11">
        <f t="shared" si="20"/>
        <v>8.11909677419355</v>
      </c>
      <c r="I47" s="11">
        <f t="shared" si="21"/>
        <v>281.269096774194</v>
      </c>
      <c r="J47" s="11">
        <f t="shared" si="22"/>
        <v>0.0487618885226016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3.46020560189139</v>
      </c>
      <c r="P47" s="11">
        <f t="shared" si="25"/>
        <v>0.168726159824709</v>
      </c>
      <c r="Q47" s="15">
        <f t="shared" si="26"/>
        <v>0.0219344007772122</v>
      </c>
      <c r="R47" s="11">
        <f t="shared" si="27"/>
        <v>0.115864991666667</v>
      </c>
      <c r="S47" s="16">
        <f t="shared" si="28"/>
        <v>0.189309993136801</v>
      </c>
      <c r="T47" s="3">
        <v>0.01</v>
      </c>
      <c r="U47" s="17">
        <f t="shared" si="29"/>
        <v>0.00189309993136801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0.020993099931368</v>
      </c>
      <c r="AR47" s="24">
        <f t="shared" si="35"/>
        <v>89.1269166666667</v>
      </c>
      <c r="AS47" s="1">
        <f t="shared" si="36"/>
        <v>0.13</v>
      </c>
      <c r="AT47" s="2">
        <f>$E$3/12</f>
        <v>14.9333333333333</v>
      </c>
      <c r="AU47" s="1">
        <f t="shared" si="37"/>
        <v>24336.6261012471</v>
      </c>
    </row>
    <row r="48" s="1" customFormat="1" spans="1:47">
      <c r="A48" s="6"/>
      <c r="B48" s="6"/>
      <c r="C48" s="9">
        <v>4</v>
      </c>
      <c r="D48" s="10">
        <v>12.1508</v>
      </c>
      <c r="E48" s="12">
        <f t="shared" si="38"/>
        <v>8.11909677419355</v>
      </c>
      <c r="F48" s="9" t="s">
        <v>109</v>
      </c>
      <c r="G48" s="6">
        <v>5</v>
      </c>
      <c r="H48" s="11">
        <f t="shared" si="20"/>
        <v>12.1508</v>
      </c>
      <c r="I48" s="11">
        <f t="shared" si="21"/>
        <v>285.3008</v>
      </c>
      <c r="J48" s="11">
        <f t="shared" si="22"/>
        <v>0.0795305319091768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3.12690546996334</v>
      </c>
      <c r="O48" s="11">
        <f t="shared" si="39"/>
        <v>1.05584313877</v>
      </c>
      <c r="P48" s="11">
        <f t="shared" si="25"/>
        <v>0.0839717664390329</v>
      </c>
      <c r="Q48" s="15">
        <f t="shared" si="26"/>
        <v>0.0109163296370743</v>
      </c>
      <c r="R48" s="11">
        <f t="shared" si="27"/>
        <v>0.115864991666667</v>
      </c>
      <c r="S48" s="16">
        <f t="shared" si="28"/>
        <v>0.0942159446097364</v>
      </c>
      <c r="T48" s="3">
        <v>0.01</v>
      </c>
      <c r="U48" s="17">
        <f t="shared" si="29"/>
        <v>0.000942159446097364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0.0289921594460974</v>
      </c>
      <c r="AR48" s="24">
        <f t="shared" si="35"/>
        <v>89.1269166666667</v>
      </c>
      <c r="AS48" s="1">
        <f t="shared" si="36"/>
        <v>0.13</v>
      </c>
      <c r="AT48" s="2">
        <f>$E$3/12</f>
        <v>14.9333333333333</v>
      </c>
      <c r="AU48" s="1">
        <f t="shared" si="37"/>
        <v>33609.6787332081</v>
      </c>
    </row>
    <row r="49" s="1" customFormat="1" spans="1:47">
      <c r="A49" s="6"/>
      <c r="B49" s="6"/>
      <c r="C49" s="9">
        <v>5</v>
      </c>
      <c r="D49" s="10">
        <v>18.6176129032258</v>
      </c>
      <c r="E49" s="12">
        <f t="shared" si="38"/>
        <v>12.1508</v>
      </c>
      <c r="F49" s="9" t="s">
        <v>111</v>
      </c>
      <c r="G49" s="6">
        <v>6</v>
      </c>
      <c r="H49" s="11">
        <f t="shared" si="20"/>
        <v>18.6176129032258</v>
      </c>
      <c r="I49" s="11">
        <f t="shared" si="21"/>
        <v>291.767612903226</v>
      </c>
      <c r="J49" s="11">
        <f t="shared" si="22"/>
        <v>0.169451406373365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1.86314053899763</v>
      </c>
      <c r="P49" s="11">
        <f t="shared" si="25"/>
        <v>0.315711784604378</v>
      </c>
      <c r="Q49" s="15">
        <f t="shared" si="26"/>
        <v>0.0410425319985692</v>
      </c>
      <c r="R49" s="11">
        <f t="shared" si="27"/>
        <v>0.115864991666667</v>
      </c>
      <c r="S49" s="16">
        <f t="shared" si="28"/>
        <v>0.354227203646161</v>
      </c>
      <c r="T49" s="3">
        <v>0.01</v>
      </c>
      <c r="U49" s="17">
        <f t="shared" si="29"/>
        <v>0.00354227203646161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0.0315922720364616</v>
      </c>
      <c r="AR49" s="24">
        <f t="shared" si="35"/>
        <v>89.1269166666667</v>
      </c>
      <c r="AS49" s="1">
        <f t="shared" si="36"/>
        <v>0.13</v>
      </c>
      <c r="AT49" s="2">
        <f>$E$3/12</f>
        <v>14.9333333333333</v>
      </c>
      <c r="AU49" s="1">
        <f t="shared" si="37"/>
        <v>36623.9057001502</v>
      </c>
    </row>
    <row r="50" s="1" customFormat="1" spans="1:47">
      <c r="A50" s="6"/>
      <c r="B50" s="6"/>
      <c r="C50" s="9">
        <v>6</v>
      </c>
      <c r="D50" s="10">
        <v>21.5298333333333</v>
      </c>
      <c r="E50" s="12">
        <f t="shared" si="38"/>
        <v>18.6176129032258</v>
      </c>
      <c r="F50" s="9" t="s">
        <v>109</v>
      </c>
      <c r="G50" s="6">
        <v>7</v>
      </c>
      <c r="H50" s="11">
        <f t="shared" si="20"/>
        <v>21.5298333333333</v>
      </c>
      <c r="I50" s="11">
        <f t="shared" si="21"/>
        <v>294.679833333333</v>
      </c>
      <c r="J50" s="11">
        <f t="shared" si="22"/>
        <v>0.235654702807064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2.43869792105992</v>
      </c>
      <c r="P50" s="11">
        <f t="shared" si="25"/>
        <v>0.57469063382358</v>
      </c>
      <c r="Q50" s="15">
        <f t="shared" si="26"/>
        <v>0.0747097823970654</v>
      </c>
      <c r="R50" s="11">
        <f t="shared" si="27"/>
        <v>0.115864991666667</v>
      </c>
      <c r="S50" s="16">
        <f t="shared" si="28"/>
        <v>0.644800308724819</v>
      </c>
      <c r="T50" s="3">
        <v>0.01</v>
      </c>
      <c r="U50" s="17">
        <f t="shared" si="29"/>
        <v>0.00644800308724819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0.0344980030872482</v>
      </c>
      <c r="AR50" s="24">
        <f t="shared" si="35"/>
        <v>89.1269166666667</v>
      </c>
      <c r="AS50" s="1">
        <f t="shared" si="36"/>
        <v>0.13</v>
      </c>
      <c r="AT50" s="2">
        <f>$E$3/12</f>
        <v>14.9333333333333</v>
      </c>
      <c r="AU50" s="1">
        <f t="shared" si="37"/>
        <v>39992.4263266877</v>
      </c>
    </row>
    <row r="51" s="1" customFormat="1" spans="1:47">
      <c r="A51" s="6"/>
      <c r="B51" s="6"/>
      <c r="C51" s="9">
        <v>7</v>
      </c>
      <c r="D51" s="10">
        <v>22.1610322580645</v>
      </c>
      <c r="E51" s="12">
        <f t="shared" si="38"/>
        <v>21.5298333333333</v>
      </c>
      <c r="F51" s="9" t="s">
        <v>109</v>
      </c>
      <c r="G51" s="6">
        <v>8</v>
      </c>
      <c r="H51" s="11">
        <f t="shared" si="20"/>
        <v>22.1610322580645</v>
      </c>
      <c r="I51" s="11">
        <f t="shared" si="21"/>
        <v>295.311032258064</v>
      </c>
      <c r="J51" s="11">
        <f t="shared" si="22"/>
        <v>0.252899340899687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2.75527645390301</v>
      </c>
      <c r="P51" s="11">
        <f t="shared" si="25"/>
        <v>0.696807599188497</v>
      </c>
      <c r="Q51" s="15">
        <f t="shared" si="26"/>
        <v>0.0905849878945046</v>
      </c>
      <c r="R51" s="11">
        <f t="shared" si="27"/>
        <v>0.115864991666667</v>
      </c>
      <c r="S51" s="16">
        <f t="shared" si="28"/>
        <v>0.781814995120436</v>
      </c>
      <c r="T51" s="3">
        <v>0.01</v>
      </c>
      <c r="U51" s="17">
        <f t="shared" si="29"/>
        <v>0.00781814995120436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0.0358681499512044</v>
      </c>
      <c r="AR51" s="24">
        <f t="shared" si="35"/>
        <v>89.1269166666667</v>
      </c>
      <c r="AS51" s="1">
        <f t="shared" si="36"/>
        <v>0.13</v>
      </c>
      <c r="AT51" s="2">
        <f>$E$3/12</f>
        <v>14.9333333333333</v>
      </c>
      <c r="AU51" s="1">
        <f t="shared" si="37"/>
        <v>41580.7935540581</v>
      </c>
    </row>
    <row r="52" s="1" customFormat="1" spans="1:47">
      <c r="A52" s="6"/>
      <c r="B52" s="6"/>
      <c r="C52" s="9">
        <v>8</v>
      </c>
      <c r="D52" s="10">
        <v>21.8030322580645</v>
      </c>
      <c r="E52" s="12">
        <f t="shared" si="38"/>
        <v>22.1610322580645</v>
      </c>
      <c r="F52" s="9" t="s">
        <v>109</v>
      </c>
      <c r="G52" s="6">
        <v>9</v>
      </c>
      <c r="H52" s="11">
        <f t="shared" si="20"/>
        <v>21.8030322580645</v>
      </c>
      <c r="I52" s="11">
        <f t="shared" si="21"/>
        <v>294.953032258064</v>
      </c>
      <c r="J52" s="11">
        <f t="shared" si="22"/>
        <v>0.242978398779065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2.94973802138118</v>
      </c>
      <c r="P52" s="11">
        <f t="shared" si="25"/>
        <v>0.716722621252926</v>
      </c>
      <c r="Q52" s="15">
        <f t="shared" si="26"/>
        <v>0.0931739407628803</v>
      </c>
      <c r="R52" s="11">
        <f t="shared" si="27"/>
        <v>0.115864991666667</v>
      </c>
      <c r="S52" s="16">
        <f t="shared" si="28"/>
        <v>0.804159560386741</v>
      </c>
      <c r="T52" s="3">
        <v>0.01</v>
      </c>
      <c r="U52" s="17">
        <f t="shared" si="29"/>
        <v>0.00804159560386741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0.0343415956038674</v>
      </c>
      <c r="AR52" s="24">
        <f t="shared" si="35"/>
        <v>89.1269166666667</v>
      </c>
      <c r="AS52" s="1">
        <f t="shared" si="36"/>
        <v>0.13</v>
      </c>
      <c r="AT52" s="2">
        <f>$E$3/12</f>
        <v>14.9333333333333</v>
      </c>
      <c r="AU52" s="1">
        <f t="shared" si="37"/>
        <v>39811.1081576265</v>
      </c>
    </row>
    <row r="53" s="1" customFormat="1" spans="1:47">
      <c r="A53" s="6"/>
      <c r="B53" s="6"/>
      <c r="C53" s="9">
        <v>9</v>
      </c>
      <c r="D53" s="10">
        <v>17.3832333333333</v>
      </c>
      <c r="E53" s="12">
        <f t="shared" si="38"/>
        <v>21.8030322580645</v>
      </c>
      <c r="F53" s="9" t="s">
        <v>109</v>
      </c>
      <c r="G53" s="6">
        <v>10</v>
      </c>
      <c r="H53" s="11">
        <f t="shared" si="20"/>
        <v>17.3832333333333</v>
      </c>
      <c r="I53" s="11">
        <f t="shared" si="21"/>
        <v>290.533233333333</v>
      </c>
      <c r="J53" s="11">
        <f t="shared" si="22"/>
        <v>0.147051192198356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3.12428456679492</v>
      </c>
      <c r="P53" s="11">
        <f t="shared" si="25"/>
        <v>0.459429770314116</v>
      </c>
      <c r="Q53" s="15">
        <f t="shared" si="26"/>
        <v>0.0597258701408351</v>
      </c>
      <c r="R53" s="11">
        <f t="shared" si="27"/>
        <v>0.115864991666667</v>
      </c>
      <c r="S53" s="16">
        <f t="shared" si="28"/>
        <v>0.515478137802495</v>
      </c>
      <c r="T53" s="3">
        <v>0.01</v>
      </c>
      <c r="U53" s="17">
        <f t="shared" si="29"/>
        <v>0.00515478137802495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0.0242547813780249</v>
      </c>
      <c r="AR53" s="24">
        <f t="shared" si="35"/>
        <v>89.1269166666667</v>
      </c>
      <c r="AS53" s="1">
        <f t="shared" si="36"/>
        <v>0.13</v>
      </c>
      <c r="AT53" s="2">
        <f>$E$3/12</f>
        <v>14.9333333333333</v>
      </c>
      <c r="AU53" s="1">
        <f t="shared" si="37"/>
        <v>28117.7885826421</v>
      </c>
    </row>
    <row r="54" s="1" customFormat="1" spans="1:47">
      <c r="A54" s="6"/>
      <c r="B54" s="6"/>
      <c r="C54" s="9">
        <v>10</v>
      </c>
      <c r="D54" s="10">
        <v>10.1500967741936</v>
      </c>
      <c r="E54" s="12">
        <f t="shared" si="38"/>
        <v>17.3832333333333</v>
      </c>
      <c r="F54" s="9" t="s">
        <v>109</v>
      </c>
      <c r="G54" s="6">
        <v>11</v>
      </c>
      <c r="H54" s="11">
        <f t="shared" si="20"/>
        <v>10.1500967741936</v>
      </c>
      <c r="I54" s="11">
        <f t="shared" si="21"/>
        <v>283.300096774194</v>
      </c>
      <c r="J54" s="11">
        <f t="shared" si="22"/>
        <v>0.0624973037230716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2.53161205665676</v>
      </c>
      <c r="O54" s="11">
        <f t="shared" si="39"/>
        <v>1.02451190649071</v>
      </c>
      <c r="P54" s="11">
        <f t="shared" si="25"/>
        <v>0.0640292317878528</v>
      </c>
      <c r="Q54" s="15">
        <f t="shared" si="26"/>
        <v>0.00832380013242087</v>
      </c>
      <c r="R54" s="11">
        <f t="shared" si="27"/>
        <v>0.115864991666667</v>
      </c>
      <c r="S54" s="16">
        <f t="shared" si="28"/>
        <v>0.0718405103447268</v>
      </c>
      <c r="T54" s="3">
        <v>0.01</v>
      </c>
      <c r="U54" s="17">
        <f t="shared" si="29"/>
        <v>0.000718405103447268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0.0198184051034473</v>
      </c>
      <c r="AR54" s="24">
        <f t="shared" si="35"/>
        <v>89.1269166666667</v>
      </c>
      <c r="AS54" s="1">
        <f t="shared" si="36"/>
        <v>0.13</v>
      </c>
      <c r="AT54" s="2">
        <f>$E$3/12</f>
        <v>14.9333333333333</v>
      </c>
      <c r="AU54" s="1">
        <f t="shared" si="37"/>
        <v>22974.8401380669</v>
      </c>
    </row>
    <row r="55" s="1" customFormat="1" spans="1:48">
      <c r="A55" s="6"/>
      <c r="B55" s="6"/>
      <c r="C55" s="9">
        <v>11</v>
      </c>
      <c r="D55" s="10">
        <v>5.2492</v>
      </c>
      <c r="E55" s="12">
        <f t="shared" si="38"/>
        <v>10.1500967741936</v>
      </c>
      <c r="F55" s="9" t="s">
        <v>111</v>
      </c>
      <c r="G55" s="6">
        <v>12</v>
      </c>
      <c r="H55" s="11">
        <f t="shared" si="20"/>
        <v>5.2492</v>
      </c>
      <c r="I55" s="11">
        <f t="shared" si="21"/>
        <v>278.3992</v>
      </c>
      <c r="J55" s="11">
        <f t="shared" si="22"/>
        <v>0.0341271695138824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1.85175184136952</v>
      </c>
      <c r="P55" s="11">
        <f t="shared" si="25"/>
        <v>0.0631950489880615</v>
      </c>
      <c r="Q55" s="15">
        <f t="shared" si="26"/>
        <v>0.008215356368448</v>
      </c>
      <c r="R55" s="11">
        <f t="shared" si="27"/>
        <v>0.115864991666667</v>
      </c>
      <c r="S55" s="16">
        <f t="shared" si="28"/>
        <v>0.070904560991838</v>
      </c>
      <c r="T55" s="3">
        <v>0.01</v>
      </c>
      <c r="U55" s="17">
        <f t="shared" si="29"/>
        <v>0.00070904560991838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0.0198090456099184</v>
      </c>
      <c r="AR55" s="24">
        <f t="shared" si="35"/>
        <v>89.1269166666667</v>
      </c>
      <c r="AS55" s="1">
        <f t="shared" si="36"/>
        <v>0.13</v>
      </c>
      <c r="AT55" s="2">
        <f>$E$3/12</f>
        <v>14.9333333333333</v>
      </c>
      <c r="AU55" s="1">
        <f t="shared" si="37"/>
        <v>22963.9899780022</v>
      </c>
      <c r="AV55" s="1">
        <f>SUM(AU44:AU55)</f>
        <v>357801.25678627</v>
      </c>
    </row>
    <row r="56" s="1" customFormat="1" spans="1:46">
      <c r="A56" s="6"/>
      <c r="B56" s="6"/>
      <c r="C56" s="9">
        <v>12</v>
      </c>
      <c r="D56" s="10">
        <v>-3.32132258064516</v>
      </c>
      <c r="E56" s="12">
        <f t="shared" si="38"/>
        <v>5.2492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-0.244548305612903</v>
      </c>
      <c r="E60" s="9"/>
      <c r="F60" s="9"/>
      <c r="G60" s="6">
        <v>1</v>
      </c>
      <c r="H60" s="11">
        <f t="shared" ref="H60:H71" si="40">E61</f>
        <v>-0.244548305612903</v>
      </c>
      <c r="I60" s="11">
        <f t="shared" ref="I60:I71" si="41">H60+273.15</f>
        <v>272.905451694387</v>
      </c>
      <c r="J60" s="11">
        <f t="shared" ref="J60:J71" si="42">EXP(($C$18*(I60-$C$16))/($C$19*I60*$C$16))</f>
        <v>0.016878531488576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0.0232873098947883</v>
      </c>
      <c r="Q60" s="15">
        <f t="shared" ref="Q60:Q71" si="46">P60*$B$62</f>
        <v>0.00232873098947883</v>
      </c>
      <c r="R60" s="11">
        <f t="shared" ref="R60:R71" si="47">L60*$B$62</f>
        <v>0.13797</v>
      </c>
      <c r="S60" s="16">
        <f t="shared" ref="S60:S71" si="48">Q60/R60</f>
        <v>0.016878531488576</v>
      </c>
      <c r="T60" s="3">
        <v>0.01</v>
      </c>
      <c r="U60" s="17">
        <f t="shared" ref="U60:U71" si="49">S60*T60</f>
        <v>0.00016878531488576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0.0124687853148858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0.1</v>
      </c>
      <c r="AU60" s="1">
        <f t="shared" ref="AU60:AU71" si="57">AT60*10000*AS60*0.67*AR60*AQ60</f>
        <v>115.261326762951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-1.48158064516129</v>
      </c>
      <c r="E61" s="12">
        <f t="shared" ref="E61:E72" si="58">D60</f>
        <v>-0.244548305612903</v>
      </c>
      <c r="F61" s="9" t="s">
        <v>109</v>
      </c>
      <c r="G61" s="6">
        <v>2</v>
      </c>
      <c r="H61" s="11">
        <f t="shared" si="40"/>
        <v>-1.48158064516129</v>
      </c>
      <c r="I61" s="11">
        <f t="shared" si="41"/>
        <v>271.668419354839</v>
      </c>
      <c r="J61" s="11">
        <f t="shared" si="42"/>
        <v>0.014347602594683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2.73611269010521</v>
      </c>
      <c r="P61" s="11">
        <f t="shared" si="45"/>
        <v>0.0392566575318985</v>
      </c>
      <c r="Q61" s="15">
        <f t="shared" si="46"/>
        <v>0.00392566575318985</v>
      </c>
      <c r="R61" s="11">
        <f t="shared" si="47"/>
        <v>0.13797</v>
      </c>
      <c r="S61" s="16">
        <f t="shared" si="48"/>
        <v>0.028453038727186</v>
      </c>
      <c r="T61" s="3">
        <v>0.01</v>
      </c>
      <c r="U61" s="17">
        <f t="shared" si="49"/>
        <v>0.00028453038727186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0.0125845303872719</v>
      </c>
      <c r="AR61" s="24">
        <f t="shared" si="55"/>
        <v>137.97</v>
      </c>
      <c r="AS61" s="1">
        <f t="shared" si="56"/>
        <v>0.1</v>
      </c>
      <c r="AT61" s="2">
        <f>$E$5/12</f>
        <v>0.1</v>
      </c>
      <c r="AU61" s="1">
        <f t="shared" si="57"/>
        <v>116.331273054637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2.62975862068965</v>
      </c>
      <c r="E62" s="12">
        <f t="shared" si="58"/>
        <v>-1.48158064516129</v>
      </c>
      <c r="F62" s="9" t="s">
        <v>109</v>
      </c>
      <c r="G62" s="6">
        <v>3</v>
      </c>
      <c r="H62" s="11">
        <f t="shared" si="40"/>
        <v>2.62975862068965</v>
      </c>
      <c r="I62" s="11">
        <f t="shared" si="41"/>
        <v>275.77975862069</v>
      </c>
      <c r="J62" s="11">
        <f t="shared" si="42"/>
        <v>0.0244810187448373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4.07655603257331</v>
      </c>
      <c r="P62" s="11">
        <f t="shared" si="45"/>
        <v>0.0997982446478067</v>
      </c>
      <c r="Q62" s="15">
        <f t="shared" si="46"/>
        <v>0.00997982446478067</v>
      </c>
      <c r="R62" s="11">
        <f t="shared" si="47"/>
        <v>0.13797</v>
      </c>
      <c r="S62" s="16">
        <f t="shared" si="48"/>
        <v>0.0723332932143268</v>
      </c>
      <c r="T62" s="3">
        <v>0.01</v>
      </c>
      <c r="U62" s="17">
        <f t="shared" si="49"/>
        <v>0.000723332932143268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0.0130233329321433</v>
      </c>
      <c r="AR62" s="24">
        <f t="shared" si="55"/>
        <v>137.97</v>
      </c>
      <c r="AS62" s="1">
        <f t="shared" si="56"/>
        <v>0.1</v>
      </c>
      <c r="AT62" s="2">
        <f>$E$5/12</f>
        <v>0.1</v>
      </c>
      <c r="AU62" s="1">
        <f t="shared" si="57"/>
        <v>120.387559391403</v>
      </c>
    </row>
    <row r="63" s="1" customFormat="1" spans="1:47">
      <c r="A63" s="6"/>
      <c r="B63" s="6"/>
      <c r="C63" s="9">
        <v>3</v>
      </c>
      <c r="D63" s="10">
        <v>8.11909677419355</v>
      </c>
      <c r="E63" s="12">
        <f t="shared" si="58"/>
        <v>2.62975862068965</v>
      </c>
      <c r="F63" s="9" t="s">
        <v>109</v>
      </c>
      <c r="G63" s="6">
        <v>4</v>
      </c>
      <c r="H63" s="11">
        <f t="shared" si="40"/>
        <v>8.11909677419355</v>
      </c>
      <c r="I63" s="11">
        <f t="shared" si="41"/>
        <v>281.269096774194</v>
      </c>
      <c r="J63" s="11">
        <f t="shared" si="42"/>
        <v>0.0487618885226016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5.35645778792551</v>
      </c>
      <c r="P63" s="11">
        <f t="shared" si="45"/>
        <v>0.261190997530845</v>
      </c>
      <c r="Q63" s="15">
        <f t="shared" si="46"/>
        <v>0.0261190997530845</v>
      </c>
      <c r="R63" s="11">
        <f t="shared" si="47"/>
        <v>0.13797</v>
      </c>
      <c r="S63" s="16">
        <f t="shared" si="48"/>
        <v>0.189309993136801</v>
      </c>
      <c r="T63" s="3">
        <v>0.01</v>
      </c>
      <c r="U63" s="17">
        <f t="shared" si="49"/>
        <v>0.00189309993136801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0.014193099931368</v>
      </c>
      <c r="AR63" s="24">
        <f t="shared" si="55"/>
        <v>137.97</v>
      </c>
      <c r="AS63" s="1">
        <f t="shared" si="56"/>
        <v>0.1</v>
      </c>
      <c r="AT63" s="2">
        <f>$E$5/12</f>
        <v>0.1</v>
      </c>
      <c r="AU63" s="1">
        <f t="shared" si="57"/>
        <v>131.200873834567</v>
      </c>
    </row>
    <row r="64" s="1" customFormat="1" spans="1:47">
      <c r="A64" s="6"/>
      <c r="B64" s="6"/>
      <c r="C64" s="9">
        <v>4</v>
      </c>
      <c r="D64" s="10">
        <v>12.1508</v>
      </c>
      <c r="E64" s="12">
        <f t="shared" si="58"/>
        <v>8.11909677419355</v>
      </c>
      <c r="F64" s="9" t="s">
        <v>109</v>
      </c>
      <c r="G64" s="6">
        <v>5</v>
      </c>
      <c r="H64" s="11">
        <f t="shared" si="40"/>
        <v>12.1508</v>
      </c>
      <c r="I64" s="11">
        <f t="shared" si="41"/>
        <v>285.3008</v>
      </c>
      <c r="J64" s="11">
        <f t="shared" si="42"/>
        <v>0.0795305319091768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4.84050345087493</v>
      </c>
      <c r="O64" s="11">
        <f t="shared" si="59"/>
        <v>1.63446333951973</v>
      </c>
      <c r="P64" s="11">
        <f t="shared" si="45"/>
        <v>0.129989738778054</v>
      </c>
      <c r="Q64" s="15">
        <f t="shared" si="46"/>
        <v>0.0129989738778054</v>
      </c>
      <c r="R64" s="11">
        <f t="shared" si="47"/>
        <v>0.13797</v>
      </c>
      <c r="S64" s="16">
        <f t="shared" si="48"/>
        <v>0.0942159446097367</v>
      </c>
      <c r="T64" s="3">
        <v>0.01</v>
      </c>
      <c r="U64" s="17">
        <f t="shared" si="49"/>
        <v>0.000942159446097367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0.0189921594460974</v>
      </c>
      <c r="AR64" s="24">
        <f t="shared" si="55"/>
        <v>137.97</v>
      </c>
      <c r="AS64" s="1">
        <f t="shared" si="56"/>
        <v>0.1</v>
      </c>
      <c r="AT64" s="2">
        <f>$E$5/12</f>
        <v>0.1</v>
      </c>
      <c r="AU64" s="1">
        <f t="shared" si="57"/>
        <v>175.56333199813</v>
      </c>
    </row>
    <row r="65" s="1" customFormat="1" spans="1:47">
      <c r="A65" s="6"/>
      <c r="B65" s="6"/>
      <c r="C65" s="9">
        <v>5</v>
      </c>
      <c r="D65" s="10">
        <v>18.6176129032258</v>
      </c>
      <c r="E65" s="12">
        <f t="shared" si="58"/>
        <v>12.1508</v>
      </c>
      <c r="F65" s="9" t="s">
        <v>111</v>
      </c>
      <c r="G65" s="6">
        <v>6</v>
      </c>
      <c r="H65" s="11">
        <f t="shared" si="40"/>
        <v>18.6176129032258</v>
      </c>
      <c r="I65" s="11">
        <f t="shared" si="41"/>
        <v>291.767612903226</v>
      </c>
      <c r="J65" s="11">
        <f t="shared" si="42"/>
        <v>0.169451406373365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2.88417360074168</v>
      </c>
      <c r="P65" s="11">
        <f t="shared" si="45"/>
        <v>0.488727272870609</v>
      </c>
      <c r="Q65" s="15">
        <f t="shared" si="46"/>
        <v>0.0488727272870609</v>
      </c>
      <c r="R65" s="11">
        <f t="shared" si="47"/>
        <v>0.13797</v>
      </c>
      <c r="S65" s="16">
        <f t="shared" si="48"/>
        <v>0.354227203646162</v>
      </c>
      <c r="T65" s="3">
        <v>0.01</v>
      </c>
      <c r="U65" s="17">
        <f t="shared" si="49"/>
        <v>0.00354227203646162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0.0215922720364616</v>
      </c>
      <c r="AR65" s="24">
        <f t="shared" si="55"/>
        <v>137.97</v>
      </c>
      <c r="AS65" s="1">
        <f t="shared" si="56"/>
        <v>0.1</v>
      </c>
      <c r="AT65" s="2">
        <f>$E$5/12</f>
        <v>0.1</v>
      </c>
      <c r="AU65" s="1">
        <f t="shared" si="57"/>
        <v>199.598746782331</v>
      </c>
    </row>
    <row r="66" s="1" customFormat="1" spans="1:47">
      <c r="A66" s="6"/>
      <c r="B66" s="6"/>
      <c r="C66" s="9">
        <v>6</v>
      </c>
      <c r="D66" s="10">
        <v>21.5298333333333</v>
      </c>
      <c r="E66" s="12">
        <f t="shared" si="58"/>
        <v>18.6176129032258</v>
      </c>
      <c r="F66" s="9" t="s">
        <v>109</v>
      </c>
      <c r="G66" s="6">
        <v>7</v>
      </c>
      <c r="H66" s="11">
        <f t="shared" si="40"/>
        <v>21.5298333333333</v>
      </c>
      <c r="I66" s="11">
        <f t="shared" si="41"/>
        <v>294.679833333333</v>
      </c>
      <c r="J66" s="11">
        <f t="shared" si="42"/>
        <v>0.235654702807064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3.77514632787107</v>
      </c>
      <c r="P66" s="11">
        <f t="shared" si="45"/>
        <v>0.889630985947635</v>
      </c>
      <c r="Q66" s="15">
        <f t="shared" si="46"/>
        <v>0.0889630985947635</v>
      </c>
      <c r="R66" s="11">
        <f t="shared" si="47"/>
        <v>0.13797</v>
      </c>
      <c r="S66" s="16">
        <f t="shared" si="48"/>
        <v>0.64480030872482</v>
      </c>
      <c r="T66" s="3">
        <v>0.01</v>
      </c>
      <c r="U66" s="17">
        <f t="shared" si="49"/>
        <v>0.0064480030872482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0.0244980030872482</v>
      </c>
      <c r="AR66" s="24">
        <f t="shared" si="55"/>
        <v>137.97</v>
      </c>
      <c r="AS66" s="1">
        <f t="shared" si="56"/>
        <v>0.1</v>
      </c>
      <c r="AT66" s="2">
        <f>$E$5/12</f>
        <v>0.1</v>
      </c>
      <c r="AU66" s="1">
        <f t="shared" si="57"/>
        <v>226.459295558492</v>
      </c>
    </row>
    <row r="67" s="1" customFormat="1" spans="1:47">
      <c r="A67" s="6"/>
      <c r="B67" s="6"/>
      <c r="C67" s="9">
        <v>7</v>
      </c>
      <c r="D67" s="10">
        <v>22.1610322580645</v>
      </c>
      <c r="E67" s="12">
        <f t="shared" si="58"/>
        <v>21.5298333333333</v>
      </c>
      <c r="F67" s="9" t="s">
        <v>109</v>
      </c>
      <c r="G67" s="6">
        <v>8</v>
      </c>
      <c r="H67" s="11">
        <f t="shared" si="40"/>
        <v>22.1610322580645</v>
      </c>
      <c r="I67" s="11">
        <f t="shared" si="41"/>
        <v>295.311032258064</v>
      </c>
      <c r="J67" s="11">
        <f t="shared" si="42"/>
        <v>0.252899340899687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4.26521534192343</v>
      </c>
      <c r="P67" s="11">
        <f t="shared" si="45"/>
        <v>1.07867014876767</v>
      </c>
      <c r="Q67" s="15">
        <f t="shared" si="46"/>
        <v>0.107867014876767</v>
      </c>
      <c r="R67" s="11">
        <f t="shared" si="47"/>
        <v>0.13797</v>
      </c>
      <c r="S67" s="16">
        <f t="shared" si="48"/>
        <v>0.781814995120438</v>
      </c>
      <c r="T67" s="3">
        <v>0.01</v>
      </c>
      <c r="U67" s="17">
        <f t="shared" si="49"/>
        <v>0.00781814995120438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0.0258681499512044</v>
      </c>
      <c r="AR67" s="24">
        <f t="shared" si="55"/>
        <v>137.97</v>
      </c>
      <c r="AS67" s="1">
        <f t="shared" si="56"/>
        <v>0.1</v>
      </c>
      <c r="AT67" s="2">
        <f>$E$5/12</f>
        <v>0.1</v>
      </c>
      <c r="AU67" s="1">
        <f t="shared" si="57"/>
        <v>239.124919467434</v>
      </c>
    </row>
    <row r="68" s="1" customFormat="1" spans="1:47">
      <c r="A68" s="6"/>
      <c r="B68" s="6"/>
      <c r="C68" s="9">
        <v>8</v>
      </c>
      <c r="D68" s="10">
        <v>21.8030322580645</v>
      </c>
      <c r="E68" s="12">
        <f t="shared" si="58"/>
        <v>22.1610322580645</v>
      </c>
      <c r="F68" s="9" t="s">
        <v>109</v>
      </c>
      <c r="G68" s="6">
        <v>9</v>
      </c>
      <c r="H68" s="11">
        <f t="shared" si="40"/>
        <v>21.8030322580645</v>
      </c>
      <c r="I68" s="11">
        <f t="shared" si="41"/>
        <v>294.953032258064</v>
      </c>
      <c r="J68" s="11">
        <f t="shared" si="42"/>
        <v>0.242978398779065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4.56624519315577</v>
      </c>
      <c r="P68" s="11">
        <f t="shared" si="45"/>
        <v>1.10949894546559</v>
      </c>
      <c r="Q68" s="15">
        <f t="shared" si="46"/>
        <v>0.110949894546559</v>
      </c>
      <c r="R68" s="11">
        <f t="shared" si="47"/>
        <v>0.13797</v>
      </c>
      <c r="S68" s="16">
        <f t="shared" si="48"/>
        <v>0.804159560386743</v>
      </c>
      <c r="T68" s="3">
        <v>0.01</v>
      </c>
      <c r="U68" s="17">
        <f t="shared" si="49"/>
        <v>0.00804159560386743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0.0203415956038674</v>
      </c>
      <c r="AR68" s="24">
        <f t="shared" si="55"/>
        <v>137.97</v>
      </c>
      <c r="AS68" s="1">
        <f t="shared" si="56"/>
        <v>0.1</v>
      </c>
      <c r="AT68" s="2">
        <f>$E$5/12</f>
        <v>0.1</v>
      </c>
      <c r="AU68" s="1">
        <f t="shared" si="57"/>
        <v>188.037506346195</v>
      </c>
    </row>
    <row r="69" s="1" customFormat="1" spans="1:47">
      <c r="A69" s="6"/>
      <c r="B69" s="6"/>
      <c r="C69" s="9">
        <v>9</v>
      </c>
      <c r="D69" s="10">
        <v>17.3832333333333</v>
      </c>
      <c r="E69" s="12">
        <f t="shared" si="58"/>
        <v>21.8030322580645</v>
      </c>
      <c r="F69" s="9" t="s">
        <v>109</v>
      </c>
      <c r="G69" s="6">
        <v>10</v>
      </c>
      <c r="H69" s="11">
        <f t="shared" si="40"/>
        <v>17.3832333333333</v>
      </c>
      <c r="I69" s="11">
        <f t="shared" si="41"/>
        <v>290.533233333333</v>
      </c>
      <c r="J69" s="11">
        <f t="shared" si="42"/>
        <v>0.147051192198356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4.83644624769018</v>
      </c>
      <c r="P69" s="11">
        <f t="shared" si="45"/>
        <v>0.711205186726104</v>
      </c>
      <c r="Q69" s="15">
        <f t="shared" si="46"/>
        <v>0.0711205186726104</v>
      </c>
      <c r="R69" s="11">
        <f t="shared" si="47"/>
        <v>0.13797</v>
      </c>
      <c r="S69" s="16">
        <f t="shared" si="48"/>
        <v>0.515478137802496</v>
      </c>
      <c r="T69" s="3">
        <v>0.01</v>
      </c>
      <c r="U69" s="17">
        <f t="shared" si="49"/>
        <v>0.00515478137802496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0.017454781378025</v>
      </c>
      <c r="AR69" s="24">
        <f t="shared" si="55"/>
        <v>137.97</v>
      </c>
      <c r="AS69" s="1">
        <f t="shared" si="56"/>
        <v>0.1</v>
      </c>
      <c r="AT69" s="2">
        <f>$E$5/12</f>
        <v>0.1</v>
      </c>
      <c r="AU69" s="1">
        <f t="shared" si="57"/>
        <v>161.351824510649</v>
      </c>
    </row>
    <row r="70" s="1" customFormat="1" spans="1:47">
      <c r="A70" s="6"/>
      <c r="B70" s="6"/>
      <c r="C70" s="9">
        <v>10</v>
      </c>
      <c r="D70" s="10">
        <v>10.1500967741936</v>
      </c>
      <c r="E70" s="12">
        <f t="shared" si="58"/>
        <v>17.3832333333333</v>
      </c>
      <c r="F70" s="9" t="s">
        <v>109</v>
      </c>
      <c r="G70" s="6">
        <v>11</v>
      </c>
      <c r="H70" s="11">
        <f t="shared" si="40"/>
        <v>10.1500967741936</v>
      </c>
      <c r="I70" s="11">
        <f t="shared" si="41"/>
        <v>283.300096774194</v>
      </c>
      <c r="J70" s="11">
        <f t="shared" si="42"/>
        <v>0.0624973037230716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3.91897900791587</v>
      </c>
      <c r="O70" s="11">
        <f t="shared" si="59"/>
        <v>1.5859620530482</v>
      </c>
      <c r="P70" s="11">
        <f t="shared" si="45"/>
        <v>0.0991183521226197</v>
      </c>
      <c r="Q70" s="15">
        <f t="shared" si="46"/>
        <v>0.00991183521226197</v>
      </c>
      <c r="R70" s="11">
        <f t="shared" si="47"/>
        <v>0.13797</v>
      </c>
      <c r="S70" s="16">
        <f t="shared" si="48"/>
        <v>0.0718405103447269</v>
      </c>
      <c r="T70" s="3">
        <v>0.01</v>
      </c>
      <c r="U70" s="17">
        <f t="shared" si="49"/>
        <v>0.000718405103447269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0.0130184051034473</v>
      </c>
      <c r="AR70" s="24">
        <f t="shared" si="55"/>
        <v>137.97</v>
      </c>
      <c r="AS70" s="1">
        <f t="shared" si="56"/>
        <v>0.1</v>
      </c>
      <c r="AT70" s="2">
        <f>$E$5/12</f>
        <v>0.1</v>
      </c>
      <c r="AU70" s="1">
        <f t="shared" si="57"/>
        <v>120.342006592216</v>
      </c>
    </row>
    <row r="71" s="1" customFormat="1" spans="1:48">
      <c r="A71" s="6"/>
      <c r="B71" s="6"/>
      <c r="C71" s="9">
        <v>11</v>
      </c>
      <c r="D71" s="10">
        <v>5.2492</v>
      </c>
      <c r="E71" s="12">
        <f t="shared" si="58"/>
        <v>10.1500967741936</v>
      </c>
      <c r="F71" s="9" t="s">
        <v>111</v>
      </c>
      <c r="G71" s="6">
        <v>12</v>
      </c>
      <c r="H71" s="11">
        <f t="shared" si="40"/>
        <v>5.2492</v>
      </c>
      <c r="I71" s="11">
        <f t="shared" si="41"/>
        <v>278.3992</v>
      </c>
      <c r="J71" s="11">
        <f t="shared" si="42"/>
        <v>0.0341271695138824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2.86654370092558</v>
      </c>
      <c r="P71" s="11">
        <f t="shared" si="45"/>
        <v>0.0978270228004391</v>
      </c>
      <c r="Q71" s="15">
        <f t="shared" si="46"/>
        <v>0.00978270228004392</v>
      </c>
      <c r="R71" s="11">
        <f t="shared" si="47"/>
        <v>0.13797</v>
      </c>
      <c r="S71" s="16">
        <f t="shared" si="48"/>
        <v>0.0709045609918382</v>
      </c>
      <c r="T71" s="3">
        <v>0.01</v>
      </c>
      <c r="U71" s="17">
        <f t="shared" si="49"/>
        <v>0.000709045609918382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0.0130090456099184</v>
      </c>
      <c r="AR71" s="24">
        <f t="shared" si="55"/>
        <v>137.97</v>
      </c>
      <c r="AS71" s="1">
        <f t="shared" si="56"/>
        <v>0.1</v>
      </c>
      <c r="AT71" s="2">
        <f>$E$5/12</f>
        <v>0.1</v>
      </c>
      <c r="AU71" s="1">
        <f t="shared" si="57"/>
        <v>120.255487527629</v>
      </c>
      <c r="AV71" s="1">
        <f>SUM(AU60:AU71)</f>
        <v>1913.91415182663</v>
      </c>
    </row>
    <row r="72" s="1" customFormat="1" spans="1:46">
      <c r="A72" s="6"/>
      <c r="B72" s="6"/>
      <c r="C72" s="9">
        <v>12</v>
      </c>
      <c r="D72" s="10">
        <v>-3.32132258064516</v>
      </c>
      <c r="E72" s="12">
        <f t="shared" si="58"/>
        <v>5.2492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-0.244548305612903</v>
      </c>
      <c r="E76" s="9"/>
      <c r="F76" s="9"/>
      <c r="G76" s="6">
        <v>1</v>
      </c>
      <c r="H76" s="11">
        <f t="shared" ref="H76:H87" si="60">E77</f>
        <v>-0.244548305612903</v>
      </c>
      <c r="I76" s="11">
        <f t="shared" ref="I76:I87" si="61">H76+273.15</f>
        <v>272.905451694387</v>
      </c>
      <c r="J76" s="11">
        <f t="shared" ref="J76:J87" si="62">EXP(($C$18*(I76-$C$16))/($C$19*I76*$C$16))</f>
        <v>0.016878531488576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0.00132094903790322</v>
      </c>
      <c r="Q76" s="15">
        <f t="shared" ref="Q76:Q87" si="66">P76*$B$78</f>
        <v>0.000171723374927419</v>
      </c>
      <c r="R76" s="11">
        <f t="shared" ref="R76:R87" si="67">L76*$B$78</f>
        <v>0.0101740708333333</v>
      </c>
      <c r="S76" s="16">
        <f t="shared" ref="S76:S87" si="68">Q76/R76</f>
        <v>0.016878531488576</v>
      </c>
      <c r="T76" s="3">
        <v>0.01</v>
      </c>
      <c r="U76" s="17">
        <f t="shared" ref="U76:U87" si="69">S76*T76</f>
        <v>0.00016878531488576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0.0117687853148858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16.3583333333333</v>
      </c>
      <c r="AU76" s="1">
        <f t="shared" ref="AU76:AU87" si="77">AT76*10000*AS76*0.67*AR76*AQ76</f>
        <v>1312.32152939666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-1.48158064516129</v>
      </c>
      <c r="E77" s="12">
        <f t="shared" ref="E77:E88" si="78">D76</f>
        <v>-0.244548305612903</v>
      </c>
      <c r="F77" s="9" t="s">
        <v>109</v>
      </c>
      <c r="G77" s="6">
        <v>2</v>
      </c>
      <c r="H77" s="11">
        <f t="shared" si="60"/>
        <v>-1.48158064516129</v>
      </c>
      <c r="I77" s="11">
        <f t="shared" si="61"/>
        <v>271.668419354839</v>
      </c>
      <c r="J77" s="11">
        <f t="shared" si="62"/>
        <v>0.014347602594683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0.155203217628763</v>
      </c>
      <c r="P77" s="11">
        <f t="shared" si="65"/>
        <v>0.00222679408795359</v>
      </c>
      <c r="Q77" s="15">
        <f t="shared" si="66"/>
        <v>0.000289483231433967</v>
      </c>
      <c r="R77" s="11">
        <f t="shared" si="67"/>
        <v>0.0101740708333333</v>
      </c>
      <c r="S77" s="16">
        <f t="shared" si="68"/>
        <v>0.0284530387271861</v>
      </c>
      <c r="T77" s="3">
        <v>0.01</v>
      </c>
      <c r="U77" s="17">
        <f t="shared" si="69"/>
        <v>0.000284530387271861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0.0118845303872719</v>
      </c>
      <c r="AR77" s="24">
        <f t="shared" si="74"/>
        <v>7.82620833333333</v>
      </c>
      <c r="AS77" s="1">
        <f t="shared" si="75"/>
        <v>0.13</v>
      </c>
      <c r="AT77" s="2">
        <f t="shared" si="76"/>
        <v>16.3583333333333</v>
      </c>
      <c r="AU77" s="1">
        <f t="shared" si="77"/>
        <v>1325.22810780299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2.62975862068965</v>
      </c>
      <c r="E78" s="12">
        <f t="shared" si="78"/>
        <v>-1.48158064516129</v>
      </c>
      <c r="F78" s="9" t="s">
        <v>109</v>
      </c>
      <c r="G78" s="6">
        <v>3</v>
      </c>
      <c r="H78" s="11">
        <f t="shared" si="60"/>
        <v>2.62975862068965</v>
      </c>
      <c r="I78" s="11">
        <f t="shared" si="61"/>
        <v>275.77975862069</v>
      </c>
      <c r="J78" s="11">
        <f t="shared" si="62"/>
        <v>0.0244810187448373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0.231238506874143</v>
      </c>
      <c r="P78" s="11">
        <f t="shared" si="65"/>
        <v>0.00566095422131408</v>
      </c>
      <c r="Q78" s="15">
        <f t="shared" si="66"/>
        <v>0.00073592404877083</v>
      </c>
      <c r="R78" s="11">
        <f t="shared" si="67"/>
        <v>0.0101740708333333</v>
      </c>
      <c r="S78" s="16">
        <f t="shared" si="68"/>
        <v>0.072333293214327</v>
      </c>
      <c r="T78" s="3">
        <v>0.01</v>
      </c>
      <c r="U78" s="17">
        <f t="shared" si="69"/>
        <v>0.00072333293214327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0.0123233329321433</v>
      </c>
      <c r="AR78" s="24">
        <f t="shared" si="74"/>
        <v>7.82620833333333</v>
      </c>
      <c r="AS78" s="1">
        <f t="shared" si="75"/>
        <v>0.13</v>
      </c>
      <c r="AT78" s="2">
        <f t="shared" si="76"/>
        <v>16.3583333333333</v>
      </c>
      <c r="AU78" s="1">
        <f t="shared" si="77"/>
        <v>1374.15839341713</v>
      </c>
    </row>
    <row r="79" s="1" customFormat="1" spans="1:47">
      <c r="A79" s="6"/>
      <c r="B79" s="6"/>
      <c r="C79" s="9">
        <v>3</v>
      </c>
      <c r="D79" s="10">
        <v>8.11909677419355</v>
      </c>
      <c r="E79" s="12">
        <f t="shared" si="78"/>
        <v>2.62975862068965</v>
      </c>
      <c r="F79" s="9" t="s">
        <v>109</v>
      </c>
      <c r="G79" s="6">
        <v>4</v>
      </c>
      <c r="H79" s="11">
        <f t="shared" si="60"/>
        <v>8.11909677419355</v>
      </c>
      <c r="I79" s="11">
        <f t="shared" si="61"/>
        <v>281.269096774194</v>
      </c>
      <c r="J79" s="11">
        <f t="shared" si="62"/>
        <v>0.0487618885226016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0.303839635986162</v>
      </c>
      <c r="P79" s="11">
        <f t="shared" si="65"/>
        <v>0.0148157944587051</v>
      </c>
      <c r="Q79" s="15">
        <f t="shared" si="66"/>
        <v>0.00192605327963166</v>
      </c>
      <c r="R79" s="11">
        <f t="shared" si="67"/>
        <v>0.0101740708333333</v>
      </c>
      <c r="S79" s="16">
        <f t="shared" si="68"/>
        <v>0.189309993136802</v>
      </c>
      <c r="T79" s="3">
        <v>0.01</v>
      </c>
      <c r="U79" s="17">
        <f t="shared" si="69"/>
        <v>0.00189309993136802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0.013493099931368</v>
      </c>
      <c r="AR79" s="24">
        <f t="shared" si="74"/>
        <v>7.82620833333333</v>
      </c>
      <c r="AS79" s="1">
        <f t="shared" si="75"/>
        <v>0.13</v>
      </c>
      <c r="AT79" s="2">
        <f t="shared" si="76"/>
        <v>16.3583333333333</v>
      </c>
      <c r="AU79" s="1">
        <f t="shared" si="77"/>
        <v>1504.59754889384</v>
      </c>
    </row>
    <row r="80" s="1" customFormat="1" spans="1:47">
      <c r="A80" s="6"/>
      <c r="B80" s="6"/>
      <c r="C80" s="9">
        <v>4</v>
      </c>
      <c r="D80" s="10">
        <v>12.1508</v>
      </c>
      <c r="E80" s="12">
        <f t="shared" si="78"/>
        <v>8.11909677419355</v>
      </c>
      <c r="F80" s="9" t="s">
        <v>109</v>
      </c>
      <c r="G80" s="6">
        <v>5</v>
      </c>
      <c r="H80" s="11">
        <f t="shared" si="60"/>
        <v>12.1508</v>
      </c>
      <c r="I80" s="11">
        <f t="shared" si="61"/>
        <v>285.3008</v>
      </c>
      <c r="J80" s="11">
        <f t="shared" si="62"/>
        <v>0.0795305319091768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0.274572649451084</v>
      </c>
      <c r="O80" s="11">
        <f t="shared" si="79"/>
        <v>0.0927132754097061</v>
      </c>
      <c r="P80" s="11">
        <f t="shared" si="65"/>
        <v>0.00737353610837593</v>
      </c>
      <c r="Q80" s="15">
        <f t="shared" si="66"/>
        <v>0.000958559694088871</v>
      </c>
      <c r="R80" s="11">
        <f t="shared" si="67"/>
        <v>0.0101740708333333</v>
      </c>
      <c r="S80" s="16">
        <f t="shared" si="68"/>
        <v>0.094215944609737</v>
      </c>
      <c r="T80" s="3">
        <v>0.01</v>
      </c>
      <c r="U80" s="17">
        <f t="shared" si="69"/>
        <v>0.00094215944609737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0.0200421594460974</v>
      </c>
      <c r="AR80" s="24">
        <f t="shared" si="74"/>
        <v>7.82620833333333</v>
      </c>
      <c r="AS80" s="1">
        <f t="shared" si="75"/>
        <v>0.13</v>
      </c>
      <c r="AT80" s="2">
        <f t="shared" si="76"/>
        <v>16.3583333333333</v>
      </c>
      <c r="AU80" s="1">
        <f t="shared" si="77"/>
        <v>2234.87442696796</v>
      </c>
    </row>
    <row r="81" s="1" customFormat="1" spans="1:47">
      <c r="A81" s="6"/>
      <c r="B81" s="6"/>
      <c r="C81" s="9">
        <v>5</v>
      </c>
      <c r="D81" s="10">
        <v>18.6176129032258</v>
      </c>
      <c r="E81" s="12">
        <f t="shared" si="78"/>
        <v>12.1508</v>
      </c>
      <c r="F81" s="9" t="s">
        <v>111</v>
      </c>
      <c r="G81" s="6">
        <v>6</v>
      </c>
      <c r="H81" s="11">
        <f t="shared" si="60"/>
        <v>18.6176129032258</v>
      </c>
      <c r="I81" s="11">
        <f t="shared" si="61"/>
        <v>291.767612903226</v>
      </c>
      <c r="J81" s="11">
        <f t="shared" si="62"/>
        <v>0.169451406373365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0.163601822634663</v>
      </c>
      <c r="P81" s="11">
        <f t="shared" si="65"/>
        <v>0.0277225589306895</v>
      </c>
      <c r="Q81" s="15">
        <f t="shared" si="66"/>
        <v>0.00360393266098964</v>
      </c>
      <c r="R81" s="11">
        <f t="shared" si="67"/>
        <v>0.0101740708333333</v>
      </c>
      <c r="S81" s="16">
        <f t="shared" si="68"/>
        <v>0.354227203646163</v>
      </c>
      <c r="T81" s="3">
        <v>0.01</v>
      </c>
      <c r="U81" s="17">
        <f t="shared" si="69"/>
        <v>0.00354227203646163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0.0226422720364616</v>
      </c>
      <c r="AR81" s="24">
        <f t="shared" si="74"/>
        <v>7.82620833333333</v>
      </c>
      <c r="AS81" s="1">
        <f t="shared" si="75"/>
        <v>0.13</v>
      </c>
      <c r="AT81" s="2">
        <f t="shared" si="76"/>
        <v>16.3583333333333</v>
      </c>
      <c r="AU81" s="1">
        <f t="shared" si="77"/>
        <v>2524.80950861776</v>
      </c>
    </row>
    <row r="82" s="1" customFormat="1" spans="1:47">
      <c r="A82" s="6"/>
      <c r="B82" s="6"/>
      <c r="C82" s="9">
        <v>6</v>
      </c>
      <c r="D82" s="10">
        <v>21.5298333333333</v>
      </c>
      <c r="E82" s="12">
        <f t="shared" si="78"/>
        <v>18.6176129032258</v>
      </c>
      <c r="F82" s="9" t="s">
        <v>109</v>
      </c>
      <c r="G82" s="6">
        <v>7</v>
      </c>
      <c r="H82" s="11">
        <f t="shared" si="60"/>
        <v>21.5298333333333</v>
      </c>
      <c r="I82" s="11">
        <f t="shared" si="61"/>
        <v>294.679833333333</v>
      </c>
      <c r="J82" s="11">
        <f t="shared" si="62"/>
        <v>0.235654702807064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0.214141347037307</v>
      </c>
      <c r="P82" s="11">
        <f t="shared" si="65"/>
        <v>0.0504634154947809</v>
      </c>
      <c r="Q82" s="15">
        <f t="shared" si="66"/>
        <v>0.00656024401432152</v>
      </c>
      <c r="R82" s="11">
        <f t="shared" si="67"/>
        <v>0.0101740708333333</v>
      </c>
      <c r="S82" s="16">
        <f t="shared" si="68"/>
        <v>0.644800308724822</v>
      </c>
      <c r="T82" s="3">
        <v>0.01</v>
      </c>
      <c r="U82" s="17">
        <f t="shared" si="69"/>
        <v>0.00644800308724822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0.0255480030872482</v>
      </c>
      <c r="AR82" s="24">
        <f t="shared" si="74"/>
        <v>7.82620833333333</v>
      </c>
      <c r="AS82" s="1">
        <f t="shared" si="75"/>
        <v>0.13</v>
      </c>
      <c r="AT82" s="2">
        <f t="shared" si="76"/>
        <v>16.3583333333333</v>
      </c>
      <c r="AU82" s="1">
        <f t="shared" si="77"/>
        <v>2848.82369653573</v>
      </c>
    </row>
    <row r="83" s="1" customFormat="1" spans="1:47">
      <c r="A83" s="6"/>
      <c r="B83" s="6"/>
      <c r="C83" s="9">
        <v>7</v>
      </c>
      <c r="D83" s="10">
        <v>22.1610322580645</v>
      </c>
      <c r="E83" s="12">
        <f t="shared" si="78"/>
        <v>21.5298333333333</v>
      </c>
      <c r="F83" s="9" t="s">
        <v>109</v>
      </c>
      <c r="G83" s="6">
        <v>8</v>
      </c>
      <c r="H83" s="11">
        <f t="shared" si="60"/>
        <v>22.1610322580645</v>
      </c>
      <c r="I83" s="11">
        <f t="shared" si="61"/>
        <v>295.311032258064</v>
      </c>
      <c r="J83" s="11">
        <f t="shared" si="62"/>
        <v>0.252899340899687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0.24194001487586</v>
      </c>
      <c r="P83" s="11">
        <f t="shared" si="65"/>
        <v>0.0611864702993653</v>
      </c>
      <c r="Q83" s="15">
        <f t="shared" si="66"/>
        <v>0.00795424113891748</v>
      </c>
      <c r="R83" s="11">
        <f t="shared" si="67"/>
        <v>0.0101740708333333</v>
      </c>
      <c r="S83" s="16">
        <f t="shared" si="68"/>
        <v>0.78181499512044</v>
      </c>
      <c r="T83" s="3">
        <v>0.01</v>
      </c>
      <c r="U83" s="17">
        <f t="shared" si="69"/>
        <v>0.0078181499512044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0.0269181499512044</v>
      </c>
      <c r="AR83" s="24">
        <f t="shared" si="74"/>
        <v>7.82620833333333</v>
      </c>
      <c r="AS83" s="1">
        <f t="shared" si="75"/>
        <v>0.13</v>
      </c>
      <c r="AT83" s="2">
        <f t="shared" si="76"/>
        <v>16.3583333333333</v>
      </c>
      <c r="AU83" s="1">
        <f t="shared" si="77"/>
        <v>3001.60694305572</v>
      </c>
    </row>
    <row r="84" s="1" customFormat="1" spans="1:47">
      <c r="A84" s="6"/>
      <c r="B84" s="6"/>
      <c r="C84" s="9">
        <v>8</v>
      </c>
      <c r="D84" s="10">
        <v>21.8030322580645</v>
      </c>
      <c r="E84" s="12">
        <f t="shared" si="78"/>
        <v>22.1610322580645</v>
      </c>
      <c r="F84" s="9" t="s">
        <v>109</v>
      </c>
      <c r="G84" s="6">
        <v>9</v>
      </c>
      <c r="H84" s="11">
        <f t="shared" si="60"/>
        <v>21.8030322580645</v>
      </c>
      <c r="I84" s="11">
        <f t="shared" si="61"/>
        <v>294.953032258064</v>
      </c>
      <c r="J84" s="11">
        <f t="shared" si="62"/>
        <v>0.242978398779065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0.259015627909828</v>
      </c>
      <c r="P84" s="11">
        <f t="shared" si="65"/>
        <v>0.062935202528284</v>
      </c>
      <c r="Q84" s="15">
        <f t="shared" si="66"/>
        <v>0.00818157632867691</v>
      </c>
      <c r="R84" s="11">
        <f t="shared" si="67"/>
        <v>0.0101740708333333</v>
      </c>
      <c r="S84" s="16">
        <f t="shared" si="68"/>
        <v>0.804159560386745</v>
      </c>
      <c r="T84" s="3">
        <v>0.01</v>
      </c>
      <c r="U84" s="17">
        <f t="shared" si="69"/>
        <v>0.00804159560386745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0.0196415956038675</v>
      </c>
      <c r="AR84" s="24">
        <f t="shared" si="74"/>
        <v>7.82620833333333</v>
      </c>
      <c r="AS84" s="1">
        <f t="shared" si="75"/>
        <v>0.13</v>
      </c>
      <c r="AT84" s="2">
        <f t="shared" si="76"/>
        <v>16.3583333333333</v>
      </c>
      <c r="AU84" s="1">
        <f t="shared" si="77"/>
        <v>2190.20808800507</v>
      </c>
    </row>
    <row r="85" s="1" customFormat="1" spans="1:47">
      <c r="A85" s="6"/>
      <c r="B85" s="6"/>
      <c r="C85" s="9">
        <v>9</v>
      </c>
      <c r="D85" s="10">
        <v>17.3832333333333</v>
      </c>
      <c r="E85" s="12">
        <f t="shared" si="78"/>
        <v>21.8030322580645</v>
      </c>
      <c r="F85" s="9" t="s">
        <v>109</v>
      </c>
      <c r="G85" s="6">
        <v>10</v>
      </c>
      <c r="H85" s="11">
        <f t="shared" si="60"/>
        <v>17.3832333333333</v>
      </c>
      <c r="I85" s="11">
        <f t="shared" si="61"/>
        <v>290.533233333333</v>
      </c>
      <c r="J85" s="11">
        <f t="shared" si="62"/>
        <v>0.147051192198356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0.274342508714877</v>
      </c>
      <c r="P85" s="11">
        <f t="shared" si="65"/>
        <v>0.0403423929772104</v>
      </c>
      <c r="Q85" s="15">
        <f t="shared" si="66"/>
        <v>0.00524451108703736</v>
      </c>
      <c r="R85" s="11">
        <f t="shared" si="67"/>
        <v>0.0101740708333333</v>
      </c>
      <c r="S85" s="16">
        <f t="shared" si="68"/>
        <v>0.515478137802498</v>
      </c>
      <c r="T85" s="3">
        <v>0.01</v>
      </c>
      <c r="U85" s="17">
        <f t="shared" si="69"/>
        <v>0.00515478137802498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0.016754781378025</v>
      </c>
      <c r="AR85" s="24">
        <f t="shared" si="74"/>
        <v>7.82620833333333</v>
      </c>
      <c r="AS85" s="1">
        <f t="shared" si="75"/>
        <v>0.13</v>
      </c>
      <c r="AT85" s="2">
        <f t="shared" si="76"/>
        <v>16.3583333333333</v>
      </c>
      <c r="AU85" s="1">
        <f t="shared" si="77"/>
        <v>1868.30328996701</v>
      </c>
    </row>
    <row r="86" s="1" customFormat="1" spans="1:47">
      <c r="A86" s="6"/>
      <c r="B86" s="6"/>
      <c r="C86" s="9">
        <v>10</v>
      </c>
      <c r="D86" s="10">
        <v>10.1500967741936</v>
      </c>
      <c r="E86" s="12">
        <f t="shared" si="78"/>
        <v>17.3832333333333</v>
      </c>
      <c r="F86" s="9" t="s">
        <v>109</v>
      </c>
      <c r="G86" s="6">
        <v>11</v>
      </c>
      <c r="H86" s="11">
        <f t="shared" si="60"/>
        <v>10.1500967741936</v>
      </c>
      <c r="I86" s="11">
        <f t="shared" si="61"/>
        <v>283.300096774194</v>
      </c>
      <c r="J86" s="11">
        <f t="shared" si="62"/>
        <v>0.0624973037230716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0.222300109950783</v>
      </c>
      <c r="O86" s="11">
        <f t="shared" si="79"/>
        <v>0.0899620891202166</v>
      </c>
      <c r="P86" s="11">
        <f t="shared" si="65"/>
        <v>0.00562238800730821</v>
      </c>
      <c r="Q86" s="15">
        <f t="shared" si="66"/>
        <v>0.000730910440950067</v>
      </c>
      <c r="R86" s="11">
        <f t="shared" si="67"/>
        <v>0.0101740708333333</v>
      </c>
      <c r="S86" s="16">
        <f t="shared" si="68"/>
        <v>0.0718405103447271</v>
      </c>
      <c r="T86" s="3">
        <v>0.01</v>
      </c>
      <c r="U86" s="17">
        <f t="shared" si="69"/>
        <v>0.000718405103447271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0.0123184051034473</v>
      </c>
      <c r="AR86" s="24">
        <f t="shared" si="74"/>
        <v>7.82620833333333</v>
      </c>
      <c r="AS86" s="1">
        <f t="shared" si="75"/>
        <v>0.13</v>
      </c>
      <c r="AT86" s="2">
        <f t="shared" si="76"/>
        <v>16.3583333333333</v>
      </c>
      <c r="AU86" s="1">
        <f t="shared" si="77"/>
        <v>1373.60889782197</v>
      </c>
    </row>
    <row r="87" s="1" customFormat="1" spans="1:48">
      <c r="A87" s="6"/>
      <c r="B87" s="6"/>
      <c r="C87" s="9">
        <v>11</v>
      </c>
      <c r="D87" s="10">
        <v>5.2492</v>
      </c>
      <c r="E87" s="12">
        <f t="shared" si="78"/>
        <v>10.1500967741936</v>
      </c>
      <c r="F87" s="9" t="s">
        <v>111</v>
      </c>
      <c r="G87" s="6">
        <v>12</v>
      </c>
      <c r="H87" s="11">
        <f t="shared" si="60"/>
        <v>5.2492</v>
      </c>
      <c r="I87" s="11">
        <f t="shared" si="61"/>
        <v>278.3992</v>
      </c>
      <c r="J87" s="11">
        <f t="shared" si="62"/>
        <v>0.0341271695138824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0.162601784446242</v>
      </c>
      <c r="P87" s="11">
        <f t="shared" si="65"/>
        <v>0.00554913866105665</v>
      </c>
      <c r="Q87" s="15">
        <f t="shared" si="66"/>
        <v>0.000721388025937365</v>
      </c>
      <c r="R87" s="11">
        <f t="shared" si="67"/>
        <v>0.0101740708333333</v>
      </c>
      <c r="S87" s="16">
        <f t="shared" si="68"/>
        <v>0.0709045609918384</v>
      </c>
      <c r="T87" s="3">
        <v>0.01</v>
      </c>
      <c r="U87" s="17">
        <f t="shared" si="69"/>
        <v>0.000709045609918384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0.0123090456099184</v>
      </c>
      <c r="AR87" s="24">
        <f t="shared" si="74"/>
        <v>7.82620833333333</v>
      </c>
      <c r="AS87" s="1">
        <f t="shared" si="75"/>
        <v>0.13</v>
      </c>
      <c r="AT87" s="2">
        <f t="shared" si="76"/>
        <v>16.3583333333333</v>
      </c>
      <c r="AU87" s="1">
        <f t="shared" si="77"/>
        <v>1372.56523320123</v>
      </c>
      <c r="AV87" s="1">
        <f>SUM(AU76:AU87)</f>
        <v>22931.1056636831</v>
      </c>
    </row>
    <row r="88" s="1" customFormat="1" spans="1:46">
      <c r="A88" s="6"/>
      <c r="B88" s="6"/>
      <c r="C88" s="9">
        <v>12</v>
      </c>
      <c r="D88" s="10">
        <v>-3.32132258064516</v>
      </c>
      <c r="E88" s="12">
        <f t="shared" si="78"/>
        <v>5.2492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-0.244548305612903</v>
      </c>
      <c r="E91" s="9"/>
      <c r="F91" s="9"/>
      <c r="G91" s="6">
        <v>1</v>
      </c>
      <c r="H91" s="11">
        <f t="shared" ref="H91:H102" si="80">E92</f>
        <v>-0.244548305612903</v>
      </c>
      <c r="I91" s="11">
        <f t="shared" ref="I91:I102" si="81">H91+273.15</f>
        <v>272.905451694387</v>
      </c>
      <c r="J91" s="11">
        <f t="shared" ref="J91:J102" si="82">EXP(($C$18*(I91-$C$16))/($C$19*I91*$C$16))</f>
        <v>0.016878531488576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0.00128141811061269</v>
      </c>
      <c r="Q91" s="15">
        <f t="shared" ref="Q91:Q102" si="86">P91*$B$93</f>
        <v>0.000230655259910284</v>
      </c>
      <c r="R91" s="11">
        <f t="shared" ref="R91:R102" si="87">L91*$B$93</f>
        <v>0.0136656</v>
      </c>
      <c r="S91" s="16">
        <f t="shared" ref="S91:S102" si="88">Q91/R91</f>
        <v>0.016878531488576</v>
      </c>
      <c r="T91" s="3">
        <v>0.01</v>
      </c>
      <c r="U91" s="17">
        <f t="shared" ref="U91:U102" si="89">S91*T91</f>
        <v>0.00016878531488576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0.0149687853148858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79.8333333333333</v>
      </c>
      <c r="AU91" s="1">
        <f t="shared" ref="AU91:AU102" si="96">AT91*10000*AS91*0.67*AR91*AQ91</f>
        <v>10941.4361406717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-1.48158064516129</v>
      </c>
      <c r="E92" s="12">
        <f t="shared" ref="E92:E103" si="97">D91</f>
        <v>-0.244548305612903</v>
      </c>
      <c r="F92" s="9" t="s">
        <v>109</v>
      </c>
      <c r="G92" s="6">
        <v>2</v>
      </c>
      <c r="H92" s="11">
        <f t="shared" si="80"/>
        <v>-1.48158064516129</v>
      </c>
      <c r="I92" s="11">
        <f t="shared" si="81"/>
        <v>271.668419354839</v>
      </c>
      <c r="J92" s="11">
        <f t="shared" si="82"/>
        <v>0.014347602594683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0.150558581889387</v>
      </c>
      <c r="P92" s="11">
        <f t="shared" si="85"/>
        <v>0.00216015470016796</v>
      </c>
      <c r="Q92" s="15">
        <f t="shared" si="86"/>
        <v>0.000388827846030233</v>
      </c>
      <c r="R92" s="11">
        <f t="shared" si="87"/>
        <v>0.0136656</v>
      </c>
      <c r="S92" s="16">
        <f t="shared" si="88"/>
        <v>0.028453038727186</v>
      </c>
      <c r="T92" s="3">
        <v>0.01</v>
      </c>
      <c r="U92" s="17">
        <f t="shared" si="89"/>
        <v>0.00028453038727186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0.0150845303872719</v>
      </c>
      <c r="AR92" s="24">
        <f t="shared" si="93"/>
        <v>7.592</v>
      </c>
      <c r="AS92" s="1">
        <f t="shared" si="94"/>
        <v>0.18</v>
      </c>
      <c r="AT92" s="2">
        <f t="shared" si="95"/>
        <v>79.8333333333333</v>
      </c>
      <c r="AU92" s="1">
        <f t="shared" si="96"/>
        <v>11026.0400207775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2.62975862068965</v>
      </c>
      <c r="E93" s="12">
        <f t="shared" si="97"/>
        <v>-1.48158064516129</v>
      </c>
      <c r="F93" s="9" t="s">
        <v>109</v>
      </c>
      <c r="G93" s="6">
        <v>3</v>
      </c>
      <c r="H93" s="11">
        <f t="shared" si="80"/>
        <v>2.62975862068965</v>
      </c>
      <c r="I93" s="11">
        <f t="shared" si="81"/>
        <v>275.77975862069</v>
      </c>
      <c r="J93" s="11">
        <f t="shared" si="82"/>
        <v>0.0244810187448373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0.224318427189219</v>
      </c>
      <c r="P93" s="11">
        <f t="shared" si="85"/>
        <v>0.00549154362083169</v>
      </c>
      <c r="Q93" s="15">
        <f t="shared" si="86"/>
        <v>0.000988477851749704</v>
      </c>
      <c r="R93" s="11">
        <f t="shared" si="87"/>
        <v>0.0136656</v>
      </c>
      <c r="S93" s="16">
        <f t="shared" si="88"/>
        <v>0.0723332932143268</v>
      </c>
      <c r="T93" s="3">
        <v>0.01</v>
      </c>
      <c r="U93" s="17">
        <f t="shared" si="89"/>
        <v>0.000723332932143268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0.0155233329321433</v>
      </c>
      <c r="AR93" s="24">
        <f t="shared" si="93"/>
        <v>7.592</v>
      </c>
      <c r="AS93" s="1">
        <f t="shared" si="94"/>
        <v>0.18</v>
      </c>
      <c r="AT93" s="2">
        <f t="shared" si="95"/>
        <v>79.8333333333333</v>
      </c>
      <c r="AU93" s="1">
        <f t="shared" si="96"/>
        <v>11346.7828146701</v>
      </c>
    </row>
    <row r="94" s="1" customFormat="1" spans="1:47">
      <c r="A94" s="6"/>
      <c r="B94" s="6"/>
      <c r="C94" s="9">
        <v>3</v>
      </c>
      <c r="D94" s="10">
        <v>8.11909677419355</v>
      </c>
      <c r="E94" s="12">
        <f t="shared" si="97"/>
        <v>2.62975862068965</v>
      </c>
      <c r="F94" s="9" t="s">
        <v>109</v>
      </c>
      <c r="G94" s="6">
        <v>4</v>
      </c>
      <c r="H94" s="11">
        <f t="shared" si="80"/>
        <v>8.11909677419355</v>
      </c>
      <c r="I94" s="11">
        <f t="shared" si="81"/>
        <v>281.269096774194</v>
      </c>
      <c r="J94" s="11">
        <f t="shared" si="82"/>
        <v>0.0487618885226016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0.294746883568388</v>
      </c>
      <c r="P94" s="11">
        <f t="shared" si="85"/>
        <v>0.014372414678946</v>
      </c>
      <c r="Q94" s="15">
        <f t="shared" si="86"/>
        <v>0.00258703464221027</v>
      </c>
      <c r="R94" s="11">
        <f t="shared" si="87"/>
        <v>0.0136656</v>
      </c>
      <c r="S94" s="16">
        <f t="shared" si="88"/>
        <v>0.189309993136801</v>
      </c>
      <c r="T94" s="3">
        <v>0.01</v>
      </c>
      <c r="U94" s="17">
        <f t="shared" si="89"/>
        <v>0.00189309993136801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0.016693099931368</v>
      </c>
      <c r="AR94" s="24">
        <f t="shared" si="93"/>
        <v>7.592</v>
      </c>
      <c r="AS94" s="1">
        <f t="shared" si="94"/>
        <v>0.18</v>
      </c>
      <c r="AT94" s="2">
        <f t="shared" si="95"/>
        <v>79.8333333333333</v>
      </c>
      <c r="AU94" s="1">
        <f t="shared" si="96"/>
        <v>12201.8241992742</v>
      </c>
    </row>
    <row r="95" s="1" customFormat="1" spans="1:47">
      <c r="A95" s="6"/>
      <c r="B95" s="6"/>
      <c r="C95" s="9">
        <v>4</v>
      </c>
      <c r="D95" s="10">
        <v>12.1508</v>
      </c>
      <c r="E95" s="12">
        <f t="shared" si="97"/>
        <v>8.11909677419355</v>
      </c>
      <c r="F95" s="9" t="s">
        <v>109</v>
      </c>
      <c r="G95" s="6">
        <v>5</v>
      </c>
      <c r="H95" s="11">
        <f t="shared" si="80"/>
        <v>12.1508</v>
      </c>
      <c r="I95" s="11">
        <f t="shared" si="81"/>
        <v>285.3008</v>
      </c>
      <c r="J95" s="11">
        <f t="shared" si="82"/>
        <v>0.0795305319091768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0.26635574544497</v>
      </c>
      <c r="O95" s="11">
        <f t="shared" si="98"/>
        <v>0.0899387234444721</v>
      </c>
      <c r="P95" s="11">
        <f t="shared" si="85"/>
        <v>0.00715287451477121</v>
      </c>
      <c r="Q95" s="15">
        <f t="shared" si="86"/>
        <v>0.00128751741265882</v>
      </c>
      <c r="R95" s="11">
        <f t="shared" si="87"/>
        <v>0.0136656</v>
      </c>
      <c r="S95" s="16">
        <f t="shared" si="88"/>
        <v>0.0942159446097367</v>
      </c>
      <c r="T95" s="3">
        <v>0.01</v>
      </c>
      <c r="U95" s="17">
        <f t="shared" si="89"/>
        <v>0.000942159446097367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0.0280421594460974</v>
      </c>
      <c r="AR95" s="24">
        <f t="shared" si="93"/>
        <v>7.592</v>
      </c>
      <c r="AS95" s="1">
        <f t="shared" si="94"/>
        <v>0.18</v>
      </c>
      <c r="AT95" s="2">
        <f t="shared" si="95"/>
        <v>79.8333333333333</v>
      </c>
      <c r="AU95" s="1">
        <f t="shared" si="96"/>
        <v>20497.4211582076</v>
      </c>
    </row>
    <row r="96" s="1" customFormat="1" spans="1:47">
      <c r="A96" s="6"/>
      <c r="B96" s="6"/>
      <c r="C96" s="9">
        <v>5</v>
      </c>
      <c r="D96" s="10">
        <v>18.6176129032258</v>
      </c>
      <c r="E96" s="12">
        <f t="shared" si="97"/>
        <v>12.1508</v>
      </c>
      <c r="F96" s="9" t="s">
        <v>111</v>
      </c>
      <c r="G96" s="6">
        <v>6</v>
      </c>
      <c r="H96" s="11">
        <f t="shared" si="80"/>
        <v>18.6176129032258</v>
      </c>
      <c r="I96" s="11">
        <f t="shared" si="81"/>
        <v>291.767612903226</v>
      </c>
      <c r="J96" s="11">
        <f t="shared" si="82"/>
        <v>0.169451406373365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0.158705848929701</v>
      </c>
      <c r="P96" s="11">
        <f t="shared" si="85"/>
        <v>0.0268929293008166</v>
      </c>
      <c r="Q96" s="15">
        <f t="shared" si="86"/>
        <v>0.00484072727414699</v>
      </c>
      <c r="R96" s="11">
        <f t="shared" si="87"/>
        <v>0.0136656</v>
      </c>
      <c r="S96" s="16">
        <f t="shared" si="88"/>
        <v>0.354227203646162</v>
      </c>
      <c r="T96" s="3">
        <v>0.01</v>
      </c>
      <c r="U96" s="17">
        <f t="shared" si="89"/>
        <v>0.00354227203646162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0.0306422720364616</v>
      </c>
      <c r="AR96" s="24">
        <f t="shared" si="93"/>
        <v>7.592</v>
      </c>
      <c r="AS96" s="1">
        <f t="shared" si="94"/>
        <v>0.18</v>
      </c>
      <c r="AT96" s="2">
        <f t="shared" si="95"/>
        <v>79.8333333333333</v>
      </c>
      <c r="AU96" s="1">
        <f t="shared" si="96"/>
        <v>22397.9738929533</v>
      </c>
    </row>
    <row r="97" s="1" customFormat="1" spans="1:47">
      <c r="A97" s="6"/>
      <c r="B97" s="6"/>
      <c r="C97" s="9">
        <v>6</v>
      </c>
      <c r="D97" s="10">
        <v>21.5298333333333</v>
      </c>
      <c r="E97" s="12">
        <f t="shared" si="97"/>
        <v>18.6176129032258</v>
      </c>
      <c r="F97" s="9" t="s">
        <v>109</v>
      </c>
      <c r="G97" s="6">
        <v>7</v>
      </c>
      <c r="H97" s="11">
        <f t="shared" si="80"/>
        <v>21.5298333333333</v>
      </c>
      <c r="I97" s="11">
        <f t="shared" si="81"/>
        <v>294.679833333333</v>
      </c>
      <c r="J97" s="11">
        <f t="shared" si="82"/>
        <v>0.235654702807064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0.207732919628884</v>
      </c>
      <c r="P97" s="11">
        <f t="shared" si="85"/>
        <v>0.0489532394383883</v>
      </c>
      <c r="Q97" s="15">
        <f t="shared" si="86"/>
        <v>0.0088115830989099</v>
      </c>
      <c r="R97" s="11">
        <f t="shared" si="87"/>
        <v>0.0136656</v>
      </c>
      <c r="S97" s="16">
        <f t="shared" si="88"/>
        <v>0.64480030872482</v>
      </c>
      <c r="T97" s="3">
        <v>0.01</v>
      </c>
      <c r="U97" s="17">
        <f t="shared" si="89"/>
        <v>0.0064480030872482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0.0335480030872482</v>
      </c>
      <c r="AR97" s="24">
        <f t="shared" si="93"/>
        <v>7.592</v>
      </c>
      <c r="AS97" s="1">
        <f t="shared" si="94"/>
        <v>0.18</v>
      </c>
      <c r="AT97" s="2">
        <f t="shared" si="95"/>
        <v>79.8333333333333</v>
      </c>
      <c r="AU97" s="1">
        <f t="shared" si="96"/>
        <v>24521.9184926886</v>
      </c>
    </row>
    <row r="98" s="1" customFormat="1" spans="1:47">
      <c r="A98" s="6"/>
      <c r="B98" s="6"/>
      <c r="C98" s="9">
        <v>7</v>
      </c>
      <c r="D98" s="10">
        <v>22.1610322580645</v>
      </c>
      <c r="E98" s="12">
        <f t="shared" si="97"/>
        <v>21.5298333333333</v>
      </c>
      <c r="F98" s="9" t="s">
        <v>109</v>
      </c>
      <c r="G98" s="6">
        <v>8</v>
      </c>
      <c r="H98" s="11">
        <f t="shared" si="80"/>
        <v>22.1610322580645</v>
      </c>
      <c r="I98" s="11">
        <f t="shared" si="81"/>
        <v>295.311032258064</v>
      </c>
      <c r="J98" s="11">
        <f t="shared" si="82"/>
        <v>0.252899340899687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0.234699680190496</v>
      </c>
      <c r="P98" s="11">
        <f t="shared" si="85"/>
        <v>0.0593553944295436</v>
      </c>
      <c r="Q98" s="15">
        <f t="shared" si="86"/>
        <v>0.0106839709973179</v>
      </c>
      <c r="R98" s="11">
        <f t="shared" si="87"/>
        <v>0.0136656</v>
      </c>
      <c r="S98" s="16">
        <f t="shared" si="88"/>
        <v>0.781814995120438</v>
      </c>
      <c r="T98" s="3">
        <v>0.01</v>
      </c>
      <c r="U98" s="17">
        <f t="shared" si="89"/>
        <v>0.00781814995120438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0.0349181499512044</v>
      </c>
      <c r="AR98" s="24">
        <f t="shared" si="93"/>
        <v>7.592</v>
      </c>
      <c r="AS98" s="1">
        <f t="shared" si="94"/>
        <v>0.18</v>
      </c>
      <c r="AT98" s="2">
        <f t="shared" si="95"/>
        <v>79.8333333333333</v>
      </c>
      <c r="AU98" s="1">
        <f t="shared" si="96"/>
        <v>25523.427573082</v>
      </c>
    </row>
    <row r="99" s="1" customFormat="1" spans="1:47">
      <c r="A99" s="6"/>
      <c r="B99" s="6"/>
      <c r="C99" s="9">
        <v>8</v>
      </c>
      <c r="D99" s="10">
        <v>21.8030322580645</v>
      </c>
      <c r="E99" s="12">
        <f t="shared" si="97"/>
        <v>22.1610322580645</v>
      </c>
      <c r="F99" s="9" t="s">
        <v>109</v>
      </c>
      <c r="G99" s="6">
        <v>9</v>
      </c>
      <c r="H99" s="11">
        <f t="shared" si="80"/>
        <v>21.8030322580645</v>
      </c>
      <c r="I99" s="11">
        <f t="shared" si="81"/>
        <v>294.953032258064</v>
      </c>
      <c r="J99" s="11">
        <f t="shared" si="82"/>
        <v>0.242978398779065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0.251264285760952</v>
      </c>
      <c r="P99" s="11">
        <f t="shared" si="85"/>
        <v>0.0610517938245615</v>
      </c>
      <c r="Q99" s="15">
        <f t="shared" si="86"/>
        <v>0.0109893228884211</v>
      </c>
      <c r="R99" s="11">
        <f t="shared" si="87"/>
        <v>0.0136656</v>
      </c>
      <c r="S99" s="16">
        <f t="shared" si="88"/>
        <v>0.804159560386743</v>
      </c>
      <c r="T99" s="3">
        <v>0.01</v>
      </c>
      <c r="U99" s="17">
        <f t="shared" si="89"/>
        <v>0.00804159560386743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0.0228415956038674</v>
      </c>
      <c r="AR99" s="24">
        <f t="shared" si="93"/>
        <v>7.592</v>
      </c>
      <c r="AS99" s="1">
        <f t="shared" si="94"/>
        <v>0.18</v>
      </c>
      <c r="AT99" s="2">
        <f t="shared" si="95"/>
        <v>79.8333333333333</v>
      </c>
      <c r="AU99" s="1">
        <f t="shared" si="96"/>
        <v>16696.068144035</v>
      </c>
    </row>
    <row r="100" s="1" customFormat="1" spans="1:47">
      <c r="A100" s="6"/>
      <c r="B100" s="6"/>
      <c r="C100" s="9">
        <v>9</v>
      </c>
      <c r="D100" s="10">
        <v>17.3832333333333</v>
      </c>
      <c r="E100" s="12">
        <f t="shared" si="97"/>
        <v>21.8030322580645</v>
      </c>
      <c r="F100" s="9" t="s">
        <v>109</v>
      </c>
      <c r="G100" s="6">
        <v>10</v>
      </c>
      <c r="H100" s="11">
        <f t="shared" si="80"/>
        <v>17.3832333333333</v>
      </c>
      <c r="I100" s="11">
        <f t="shared" si="81"/>
        <v>290.533233333333</v>
      </c>
      <c r="J100" s="11">
        <f t="shared" si="82"/>
        <v>0.147051192198356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0.266132491936391</v>
      </c>
      <c r="P100" s="11">
        <f t="shared" si="85"/>
        <v>0.0391351002219655</v>
      </c>
      <c r="Q100" s="15">
        <f t="shared" si="86"/>
        <v>0.00704431803995379</v>
      </c>
      <c r="R100" s="11">
        <f t="shared" si="87"/>
        <v>0.0136656</v>
      </c>
      <c r="S100" s="16">
        <f t="shared" si="88"/>
        <v>0.515478137802496</v>
      </c>
      <c r="T100" s="3">
        <v>0.01</v>
      </c>
      <c r="U100" s="17">
        <f t="shared" si="89"/>
        <v>0.00515478137802496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0.019954781378025</v>
      </c>
      <c r="AR100" s="24">
        <f t="shared" si="93"/>
        <v>7.592</v>
      </c>
      <c r="AS100" s="1">
        <f t="shared" si="94"/>
        <v>0.18</v>
      </c>
      <c r="AT100" s="2">
        <f t="shared" si="95"/>
        <v>79.8333333333333</v>
      </c>
      <c r="AU100" s="1">
        <f t="shared" si="96"/>
        <v>14585.9508006706</v>
      </c>
    </row>
    <row r="101" s="1" customFormat="1" spans="1:47">
      <c r="A101" s="6"/>
      <c r="B101" s="6"/>
      <c r="C101" s="9">
        <v>10</v>
      </c>
      <c r="D101" s="10">
        <v>10.1500967741936</v>
      </c>
      <c r="E101" s="12">
        <f t="shared" si="97"/>
        <v>17.3832333333333</v>
      </c>
      <c r="F101" s="9" t="s">
        <v>109</v>
      </c>
      <c r="G101" s="6">
        <v>11</v>
      </c>
      <c r="H101" s="11">
        <f t="shared" si="80"/>
        <v>10.1500967741936</v>
      </c>
      <c r="I101" s="11">
        <f t="shared" si="81"/>
        <v>283.300096774194</v>
      </c>
      <c r="J101" s="11">
        <f t="shared" si="82"/>
        <v>0.0624973037230716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0.215647522128704</v>
      </c>
      <c r="O101" s="11">
        <f t="shared" si="98"/>
        <v>0.0872698695857212</v>
      </c>
      <c r="P101" s="11">
        <f t="shared" si="85"/>
        <v>0.00545413154537166</v>
      </c>
      <c r="Q101" s="15">
        <f t="shared" si="86"/>
        <v>0.0009817436781669</v>
      </c>
      <c r="R101" s="11">
        <f t="shared" si="87"/>
        <v>0.0136656</v>
      </c>
      <c r="S101" s="16">
        <f t="shared" si="88"/>
        <v>0.0718405103447269</v>
      </c>
      <c r="T101" s="3">
        <v>0.01</v>
      </c>
      <c r="U101" s="17">
        <f t="shared" si="89"/>
        <v>0.000718405103447269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0.0155184051034473</v>
      </c>
      <c r="AR101" s="24">
        <f t="shared" si="93"/>
        <v>7.592</v>
      </c>
      <c r="AS101" s="1">
        <f t="shared" si="94"/>
        <v>0.18</v>
      </c>
      <c r="AT101" s="2">
        <f t="shared" si="95"/>
        <v>79.8333333333333</v>
      </c>
      <c r="AU101" s="1">
        <f t="shared" si="96"/>
        <v>11343.1808174568</v>
      </c>
    </row>
    <row r="102" s="1" customFormat="1" spans="1:48">
      <c r="A102" s="6"/>
      <c r="B102" s="6"/>
      <c r="C102" s="9">
        <v>11</v>
      </c>
      <c r="D102" s="10">
        <v>5.2492</v>
      </c>
      <c r="E102" s="12">
        <f t="shared" si="97"/>
        <v>10.1500967741936</v>
      </c>
      <c r="F102" s="9" t="s">
        <v>111</v>
      </c>
      <c r="G102" s="6">
        <v>12</v>
      </c>
      <c r="H102" s="11">
        <f t="shared" si="80"/>
        <v>5.2492</v>
      </c>
      <c r="I102" s="11">
        <f t="shared" si="81"/>
        <v>278.3992</v>
      </c>
      <c r="J102" s="11">
        <f t="shared" si="82"/>
        <v>0.0341271695138824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0.15773573804035</v>
      </c>
      <c r="P102" s="11">
        <f t="shared" si="85"/>
        <v>0.00538307427050036</v>
      </c>
      <c r="Q102" s="15">
        <f t="shared" si="86"/>
        <v>0.000968953368690064</v>
      </c>
      <c r="R102" s="11">
        <f t="shared" si="87"/>
        <v>0.0136656</v>
      </c>
      <c r="S102" s="16">
        <f t="shared" si="88"/>
        <v>0.0709045609918382</v>
      </c>
      <c r="T102" s="3">
        <v>0.01</v>
      </c>
      <c r="U102" s="17">
        <f t="shared" si="89"/>
        <v>0.000709045609918382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0.0155090456099184</v>
      </c>
      <c r="AR102" s="24">
        <f t="shared" si="93"/>
        <v>7.592</v>
      </c>
      <c r="AS102" s="1">
        <f t="shared" si="94"/>
        <v>0.18</v>
      </c>
      <c r="AT102" s="2">
        <f t="shared" si="95"/>
        <v>79.8333333333333</v>
      </c>
      <c r="AU102" s="1">
        <f t="shared" si="96"/>
        <v>11336.3394940895</v>
      </c>
      <c r="AV102" s="1">
        <f>SUM(AU91:AU102)</f>
        <v>192418.363548577</v>
      </c>
    </row>
    <row r="103" s="1" customFormat="1" spans="1:46">
      <c r="A103" s="6"/>
      <c r="B103" s="6"/>
      <c r="C103" s="9">
        <v>12</v>
      </c>
      <c r="D103" s="10">
        <v>-3.32132258064516</v>
      </c>
      <c r="E103" s="12">
        <f t="shared" si="97"/>
        <v>5.2492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5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-0.244548305612903</v>
      </c>
      <c r="E107" s="9"/>
      <c r="F107" s="9"/>
      <c r="G107" s="6">
        <v>1</v>
      </c>
      <c r="H107" s="11">
        <f t="shared" ref="H107:H118" si="99">E108</f>
        <v>-0.244548305612903</v>
      </c>
      <c r="I107" s="11">
        <f t="shared" ref="I107:I118" si="100">H107+273.15</f>
        <v>272.905451694387</v>
      </c>
      <c r="J107" s="11">
        <f t="shared" ref="J107:J118" si="101">EXP(($C$18*(I107-$C$16))/($C$19*I107*$C$16))</f>
        <v>0.016878531488576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0.0466300657655166</v>
      </c>
      <c r="Q107" s="15">
        <f t="shared" ref="Q107:Q118" si="105">P107*$B$109</f>
        <v>0.0135227190719998</v>
      </c>
      <c r="R107" s="11">
        <f t="shared" ref="R107:R118" si="106">L107*$B$109</f>
        <v>0.80117865</v>
      </c>
      <c r="S107" s="16">
        <f t="shared" ref="S107:S118" si="107">Q107/R107</f>
        <v>0.016878531488576</v>
      </c>
      <c r="T107" s="3">
        <v>0.27</v>
      </c>
      <c r="U107" s="17">
        <f t="shared" ref="U107:U118" si="108">S107*T107</f>
        <v>0.00455720350191552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0.227285464640422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125.5</v>
      </c>
      <c r="AF107" s="1">
        <f t="shared" ref="AF107:AF118" si="113">AE107*10000*AC107*AB107</f>
        <v>2918656.55766503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5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-1.48158064516129</v>
      </c>
      <c r="E108" s="12">
        <f t="shared" ref="E108:E119" si="114">D107</f>
        <v>-0.244548305612903</v>
      </c>
      <c r="F108" s="9" t="s">
        <v>109</v>
      </c>
      <c r="G108" s="6">
        <v>2</v>
      </c>
      <c r="H108" s="11">
        <f t="shared" si="99"/>
        <v>-1.48158064516129</v>
      </c>
      <c r="I108" s="11">
        <f t="shared" si="100"/>
        <v>271.668419354839</v>
      </c>
      <c r="J108" s="11">
        <f t="shared" si="101"/>
        <v>0.014347602594683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5.47873993423448</v>
      </c>
      <c r="P108" s="11">
        <f t="shared" si="104"/>
        <v>0.0786067832960158</v>
      </c>
      <c r="Q108" s="15">
        <f t="shared" si="105"/>
        <v>0.0227959671558446</v>
      </c>
      <c r="R108" s="11">
        <f t="shared" si="106"/>
        <v>0.80117865</v>
      </c>
      <c r="S108" s="16">
        <f t="shared" si="107"/>
        <v>0.028453038727186</v>
      </c>
      <c r="T108" s="3">
        <v>0.27</v>
      </c>
      <c r="U108" s="17">
        <f t="shared" si="108"/>
        <v>0.00768232045634021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0.227892674864667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125.5</v>
      </c>
      <c r="AF108" s="1">
        <f t="shared" si="113"/>
        <v>2926453.96831633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5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2.62975862068965</v>
      </c>
      <c r="E109" s="12">
        <f t="shared" si="114"/>
        <v>-1.48158064516129</v>
      </c>
      <c r="F109" s="9" t="s">
        <v>109</v>
      </c>
      <c r="G109" s="6">
        <v>3</v>
      </c>
      <c r="H109" s="11">
        <f t="shared" si="99"/>
        <v>2.62975862068965</v>
      </c>
      <c r="I109" s="11">
        <f t="shared" si="100"/>
        <v>275.77975862069</v>
      </c>
      <c r="J109" s="11">
        <f t="shared" si="101"/>
        <v>0.0244810187448373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8.16281815093847</v>
      </c>
      <c r="P109" s="11">
        <f t="shared" si="104"/>
        <v>0.199834104163822</v>
      </c>
      <c r="Q109" s="15">
        <f t="shared" si="105"/>
        <v>0.0579518902075085</v>
      </c>
      <c r="R109" s="11">
        <f t="shared" si="106"/>
        <v>0.80117865</v>
      </c>
      <c r="S109" s="16">
        <f t="shared" si="107"/>
        <v>0.0723332932143268</v>
      </c>
      <c r="T109" s="3">
        <v>0.27</v>
      </c>
      <c r="U109" s="17">
        <f t="shared" si="108"/>
        <v>0.0195299891678682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0.230194676895317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125.5</v>
      </c>
      <c r="AF109" s="1">
        <f t="shared" si="113"/>
        <v>2956014.82621433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5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8.11909677419355</v>
      </c>
      <c r="E110" s="12">
        <f t="shared" si="114"/>
        <v>2.62975862068965</v>
      </c>
      <c r="F110" s="9" t="s">
        <v>109</v>
      </c>
      <c r="G110" s="6">
        <v>4</v>
      </c>
      <c r="H110" s="11">
        <f t="shared" si="99"/>
        <v>8.11909677419355</v>
      </c>
      <c r="I110" s="11">
        <f t="shared" si="100"/>
        <v>281.269096774194</v>
      </c>
      <c r="J110" s="11">
        <f t="shared" si="101"/>
        <v>0.0487618885226016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10.7256690467746</v>
      </c>
      <c r="P110" s="11">
        <f t="shared" si="104"/>
        <v>0.523003878389144</v>
      </c>
      <c r="Q110" s="15">
        <f t="shared" si="105"/>
        <v>0.151671124732852</v>
      </c>
      <c r="R110" s="11">
        <f t="shared" si="106"/>
        <v>0.80117865</v>
      </c>
      <c r="S110" s="16">
        <f t="shared" si="107"/>
        <v>0.189309993136801</v>
      </c>
      <c r="T110" s="3">
        <v>0.27</v>
      </c>
      <c r="U110" s="17">
        <f t="shared" si="108"/>
        <v>0.0511136981469364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0.23633139154995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125.5</v>
      </c>
      <c r="AF110" s="1">
        <f t="shared" si="113"/>
        <v>3034818.64456496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5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12.1508</v>
      </c>
      <c r="E111" s="12">
        <f t="shared" si="114"/>
        <v>8.11909677419355</v>
      </c>
      <c r="F111" s="9" t="s">
        <v>109</v>
      </c>
      <c r="G111" s="6">
        <v>5</v>
      </c>
      <c r="H111" s="11">
        <f t="shared" si="99"/>
        <v>12.1508</v>
      </c>
      <c r="I111" s="11">
        <f t="shared" si="100"/>
        <v>285.3008</v>
      </c>
      <c r="J111" s="11">
        <f t="shared" si="101"/>
        <v>0.0795305319091768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9.69253190996623</v>
      </c>
      <c r="O111" s="11">
        <f t="shared" si="115"/>
        <v>3.27281825841927</v>
      </c>
      <c r="P111" s="11">
        <f t="shared" si="104"/>
        <v>0.26028897693415</v>
      </c>
      <c r="Q111" s="15">
        <f t="shared" si="105"/>
        <v>0.0754838033109036</v>
      </c>
      <c r="R111" s="11">
        <f t="shared" si="106"/>
        <v>0.80117865</v>
      </c>
      <c r="S111" s="16">
        <f t="shared" si="107"/>
        <v>0.0942159446097367</v>
      </c>
      <c r="T111" s="3">
        <v>0.27</v>
      </c>
      <c r="U111" s="17">
        <f t="shared" si="108"/>
        <v>0.0254383050446289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0.280142662670171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125.5</v>
      </c>
      <c r="AF111" s="1">
        <f t="shared" si="113"/>
        <v>3597415.35068065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5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18.6176129032258</v>
      </c>
      <c r="E112" s="12">
        <f t="shared" si="114"/>
        <v>12.1508</v>
      </c>
      <c r="F112" s="9" t="s">
        <v>111</v>
      </c>
      <c r="G112" s="6">
        <v>6</v>
      </c>
      <c r="H112" s="11">
        <f t="shared" si="99"/>
        <v>18.6176129032258</v>
      </c>
      <c r="I112" s="11">
        <f t="shared" si="100"/>
        <v>291.767612903226</v>
      </c>
      <c r="J112" s="11">
        <f t="shared" si="101"/>
        <v>0.169451406373365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5.77521428148512</v>
      </c>
      <c r="P112" s="11">
        <f t="shared" si="104"/>
        <v>0.978618182105196</v>
      </c>
      <c r="Q112" s="15">
        <f t="shared" si="105"/>
        <v>0.283799272810507</v>
      </c>
      <c r="R112" s="11">
        <f t="shared" si="106"/>
        <v>0.80117865</v>
      </c>
      <c r="S112" s="16">
        <f t="shared" si="107"/>
        <v>0.354227203646162</v>
      </c>
      <c r="T112" s="3">
        <v>0.27</v>
      </c>
      <c r="U112" s="17">
        <f t="shared" si="108"/>
        <v>0.0956413449844636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0.293783113330481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125.5</v>
      </c>
      <c r="AF112" s="1">
        <f t="shared" si="113"/>
        <v>3772577.41320939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5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21.5298333333333</v>
      </c>
      <c r="E113" s="12">
        <f t="shared" si="114"/>
        <v>18.6176129032258</v>
      </c>
      <c r="F113" s="9" t="s">
        <v>109</v>
      </c>
      <c r="G113" s="6">
        <v>7</v>
      </c>
      <c r="H113" s="11">
        <f t="shared" si="99"/>
        <v>21.5298333333333</v>
      </c>
      <c r="I113" s="11">
        <f t="shared" si="100"/>
        <v>294.679833333333</v>
      </c>
      <c r="J113" s="11">
        <f t="shared" si="101"/>
        <v>0.235654702807064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7.55928109937993</v>
      </c>
      <c r="P113" s="11">
        <f t="shared" si="104"/>
        <v>1.78138014090943</v>
      </c>
      <c r="Q113" s="15">
        <f t="shared" si="105"/>
        <v>0.516600240863735</v>
      </c>
      <c r="R113" s="11">
        <f t="shared" si="106"/>
        <v>0.80117865</v>
      </c>
      <c r="S113" s="16">
        <f t="shared" si="107"/>
        <v>0.64480030872482</v>
      </c>
      <c r="T113" s="3">
        <v>0.27</v>
      </c>
      <c r="U113" s="17">
        <f t="shared" si="108"/>
        <v>0.174096083355701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0.309026868996013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125.5</v>
      </c>
      <c r="AF113" s="1">
        <f t="shared" si="113"/>
        <v>3968328.10719695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5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22.1610322580645</v>
      </c>
      <c r="E114" s="12">
        <f t="shared" si="114"/>
        <v>21.5298333333333</v>
      </c>
      <c r="F114" s="9" t="s">
        <v>109</v>
      </c>
      <c r="G114" s="6">
        <v>8</v>
      </c>
      <c r="H114" s="11">
        <f t="shared" si="99"/>
        <v>22.1610322580645</v>
      </c>
      <c r="I114" s="11">
        <f t="shared" si="100"/>
        <v>295.311032258064</v>
      </c>
      <c r="J114" s="11">
        <f t="shared" si="101"/>
        <v>0.252899340899687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8.5405859584705</v>
      </c>
      <c r="P114" s="11">
        <f t="shared" si="104"/>
        <v>2.15990855979431</v>
      </c>
      <c r="Q114" s="15">
        <f t="shared" si="105"/>
        <v>0.626373482340349</v>
      </c>
      <c r="R114" s="11">
        <f t="shared" si="106"/>
        <v>0.80117865</v>
      </c>
      <c r="S114" s="16">
        <f t="shared" si="107"/>
        <v>0.781814995120438</v>
      </c>
      <c r="T114" s="3">
        <v>0.27</v>
      </c>
      <c r="U114" s="17">
        <f t="shared" si="108"/>
        <v>0.211090048682518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0.316214796459013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125.5</v>
      </c>
      <c r="AF114" s="1">
        <f t="shared" si="113"/>
        <v>4060630.93729256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5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21.8030322580645</v>
      </c>
      <c r="E115" s="12">
        <f t="shared" si="114"/>
        <v>22.1610322580645</v>
      </c>
      <c r="F115" s="9" t="s">
        <v>109</v>
      </c>
      <c r="G115" s="6">
        <v>9</v>
      </c>
      <c r="H115" s="11">
        <f t="shared" si="99"/>
        <v>21.8030322580645</v>
      </c>
      <c r="I115" s="11">
        <f t="shared" si="100"/>
        <v>294.953032258064</v>
      </c>
      <c r="J115" s="11">
        <f t="shared" si="101"/>
        <v>0.242978398779065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9.14336239867619</v>
      </c>
      <c r="P115" s="11">
        <f t="shared" si="104"/>
        <v>2.22163955508705</v>
      </c>
      <c r="Q115" s="15">
        <f t="shared" si="105"/>
        <v>0.644275470975244</v>
      </c>
      <c r="R115" s="11">
        <f t="shared" si="106"/>
        <v>0.80117865</v>
      </c>
      <c r="S115" s="16">
        <f t="shared" si="107"/>
        <v>0.804159560386743</v>
      </c>
      <c r="T115" s="3">
        <v>0.27</v>
      </c>
      <c r="U115" s="17">
        <f t="shared" si="108"/>
        <v>0.217123081304421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0.268587014697449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125.5</v>
      </c>
      <c r="AF115" s="1">
        <f t="shared" si="113"/>
        <v>3449025.00910288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17.3832333333333</v>
      </c>
      <c r="E116" s="12">
        <f t="shared" si="114"/>
        <v>21.8030322580645</v>
      </c>
      <c r="F116" s="9" t="s">
        <v>109</v>
      </c>
      <c r="G116" s="6">
        <v>10</v>
      </c>
      <c r="H116" s="11">
        <f t="shared" si="99"/>
        <v>17.3832333333333</v>
      </c>
      <c r="I116" s="11">
        <f t="shared" si="100"/>
        <v>290.533233333333</v>
      </c>
      <c r="J116" s="11">
        <f t="shared" si="101"/>
        <v>0.147051192198356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9.68440784358914</v>
      </c>
      <c r="P116" s="11">
        <f t="shared" si="104"/>
        <v>1.42410371913489</v>
      </c>
      <c r="Q116" s="15">
        <f t="shared" si="105"/>
        <v>0.412990078549118</v>
      </c>
      <c r="R116" s="11">
        <f t="shared" si="106"/>
        <v>0.80117865</v>
      </c>
      <c r="S116" s="16">
        <f t="shared" si="107"/>
        <v>0.515478137802496</v>
      </c>
      <c r="T116" s="3">
        <v>0.27</v>
      </c>
      <c r="U116" s="17">
        <f t="shared" si="108"/>
        <v>0.139179097206674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0.253442498587257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125.5</v>
      </c>
      <c r="AF116" s="1">
        <f t="shared" si="113"/>
        <v>3254548.68688137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5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10.1500967741936</v>
      </c>
      <c r="E117" s="12">
        <f t="shared" si="114"/>
        <v>17.3832333333333</v>
      </c>
      <c r="F117" s="9" t="s">
        <v>109</v>
      </c>
      <c r="G117" s="6">
        <v>11</v>
      </c>
      <c r="H117" s="11">
        <f t="shared" si="99"/>
        <v>10.1500967741936</v>
      </c>
      <c r="I117" s="11">
        <f t="shared" si="100"/>
        <v>283.300096774194</v>
      </c>
      <c r="J117" s="11">
        <f t="shared" si="101"/>
        <v>0.0624973037230716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7.84728891823154</v>
      </c>
      <c r="O117" s="11">
        <f t="shared" si="115"/>
        <v>3.17570020622271</v>
      </c>
      <c r="P117" s="11">
        <f t="shared" si="104"/>
        <v>0.198472700321722</v>
      </c>
      <c r="Q117" s="15">
        <f t="shared" si="105"/>
        <v>0.0575570830932993</v>
      </c>
      <c r="R117" s="11">
        <f t="shared" si="106"/>
        <v>0.80117865</v>
      </c>
      <c r="S117" s="16">
        <f t="shared" si="107"/>
        <v>0.0718405103447269</v>
      </c>
      <c r="T117" s="3">
        <v>0.27</v>
      </c>
      <c r="U117" s="17">
        <f t="shared" si="108"/>
        <v>0.0193969377930763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0.230168825013195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125.5</v>
      </c>
      <c r="AF117" s="1">
        <f t="shared" si="113"/>
        <v>2955682.85265234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5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5.2492</v>
      </c>
      <c r="E118" s="12">
        <f t="shared" si="114"/>
        <v>10.1500967741936</v>
      </c>
      <c r="F118" s="9" t="s">
        <v>111</v>
      </c>
      <c r="G118" s="6">
        <v>12</v>
      </c>
      <c r="H118" s="11">
        <f t="shared" si="99"/>
        <v>5.2492</v>
      </c>
      <c r="I118" s="11">
        <f t="shared" si="100"/>
        <v>278.3992</v>
      </c>
      <c r="J118" s="11">
        <f t="shared" si="101"/>
        <v>0.0341271695138824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5.73991250590099</v>
      </c>
      <c r="P118" s="11">
        <f t="shared" si="104"/>
        <v>0.195886967083736</v>
      </c>
      <c r="Q118" s="15">
        <f t="shared" si="105"/>
        <v>0.0568072204542836</v>
      </c>
      <c r="R118" s="11">
        <f t="shared" si="106"/>
        <v>0.80117865</v>
      </c>
      <c r="S118" s="16">
        <f t="shared" si="107"/>
        <v>0.0709045609918382</v>
      </c>
      <c r="T118" s="3">
        <v>0.27</v>
      </c>
      <c r="U118" s="17">
        <f t="shared" si="108"/>
        <v>0.0191442314677963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0.230119724174193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125.5</v>
      </c>
      <c r="AF118" s="1">
        <f t="shared" si="113"/>
        <v>2955052.33065233</v>
      </c>
      <c r="AG118" s="1">
        <f>SUM(AF107:AF118)</f>
        <v>39849204.6844291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-3.32132258064516</v>
      </c>
      <c r="E119" s="12">
        <f t="shared" si="114"/>
        <v>5.2492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-0.244548305612903</v>
      </c>
      <c r="E123" s="9"/>
      <c r="F123" s="9"/>
      <c r="G123" s="6">
        <v>1</v>
      </c>
      <c r="H123" s="11">
        <f t="shared" ref="H123:H134" si="116">E124</f>
        <v>-0.244548305612903</v>
      </c>
      <c r="I123" s="11">
        <f t="shared" ref="I123:I134" si="117">H123+273.15</f>
        <v>272.905451694387</v>
      </c>
      <c r="J123" s="11">
        <f t="shared" ref="J123:J134" si="118">EXP(($C$18*(I123-$C$16))/($C$19*I123*$C$16))</f>
        <v>0.016878531488576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0.00879742818247558</v>
      </c>
      <c r="Q123" s="15">
        <f t="shared" ref="Q123:Q134" si="122">P123*$B$125</f>
        <v>0.00228733132744365</v>
      </c>
      <c r="R123" s="11">
        <f t="shared" ref="R123:R134" si="123">L123*$B$125</f>
        <v>0.1355172</v>
      </c>
      <c r="S123" s="16">
        <f t="shared" ref="S123:S134" si="124">Q123/R123</f>
        <v>0.016878531488576</v>
      </c>
      <c r="T123" s="3">
        <v>0.01</v>
      </c>
      <c r="U123" s="17">
        <f t="shared" ref="U123:U134" si="125">S123*T123</f>
        <v>0.00016878531488576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0.00565878531488576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0.966666666666667</v>
      </c>
      <c r="AX123" s="1">
        <f t="shared" ref="AX123:AX134" si="132">AW123*10000*AV123*0.67*AU123*AT123</f>
        <v>496.671435432077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-1.48158064516129</v>
      </c>
      <c r="E124" s="12">
        <f t="shared" ref="E124:E135" si="133">D123</f>
        <v>-0.244548305612903</v>
      </c>
      <c r="F124" s="9" t="s">
        <v>109</v>
      </c>
      <c r="G124" s="6">
        <v>2</v>
      </c>
      <c r="H124" s="11">
        <f t="shared" si="116"/>
        <v>-1.48158064516129</v>
      </c>
      <c r="I124" s="11">
        <f t="shared" si="117"/>
        <v>271.668419354839</v>
      </c>
      <c r="J124" s="11">
        <f t="shared" si="118"/>
        <v>0.014347602594683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1.03364257181752</v>
      </c>
      <c r="P124" s="11">
        <f t="shared" si="121"/>
        <v>0.0148302928453839</v>
      </c>
      <c r="Q124" s="15">
        <f t="shared" si="122"/>
        <v>0.00385587613979981</v>
      </c>
      <c r="R124" s="11">
        <f t="shared" si="123"/>
        <v>0.1355172</v>
      </c>
      <c r="S124" s="16">
        <f t="shared" si="124"/>
        <v>0.028453038727186</v>
      </c>
      <c r="T124" s="3">
        <v>0.01</v>
      </c>
      <c r="U124" s="17">
        <f t="shared" si="125"/>
        <v>0.00028453038727186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0.00577453038727186</v>
      </c>
      <c r="AU124" s="24">
        <f t="shared" si="129"/>
        <v>52.122</v>
      </c>
      <c r="AV124" s="1">
        <f t="shared" si="130"/>
        <v>0.26</v>
      </c>
      <c r="AW124" s="2">
        <f t="shared" si="131"/>
        <v>0.966666666666667</v>
      </c>
      <c r="AX124" s="1">
        <f t="shared" si="132"/>
        <v>506.830377333437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2.62975862068965</v>
      </c>
      <c r="E125" s="12">
        <f t="shared" si="133"/>
        <v>-1.48158064516129</v>
      </c>
      <c r="F125" s="9" t="s">
        <v>109</v>
      </c>
      <c r="G125" s="6">
        <v>3</v>
      </c>
      <c r="H125" s="11">
        <f t="shared" si="116"/>
        <v>2.62975862068965</v>
      </c>
      <c r="I125" s="11">
        <f t="shared" si="117"/>
        <v>275.77975862069</v>
      </c>
      <c r="J125" s="11">
        <f t="shared" si="118"/>
        <v>0.0244810187448373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1.54003227897214</v>
      </c>
      <c r="P125" s="11">
        <f t="shared" si="121"/>
        <v>0.0377015590891714</v>
      </c>
      <c r="Q125" s="15">
        <f t="shared" si="122"/>
        <v>0.00980240536318457</v>
      </c>
      <c r="R125" s="11">
        <f t="shared" si="123"/>
        <v>0.1355172</v>
      </c>
      <c r="S125" s="16">
        <f t="shared" si="124"/>
        <v>0.0723332932143268</v>
      </c>
      <c r="T125" s="3">
        <v>0.01</v>
      </c>
      <c r="U125" s="17">
        <f t="shared" si="125"/>
        <v>0.000723332932143268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0.00621333293214327</v>
      </c>
      <c r="AU125" s="24">
        <f t="shared" si="129"/>
        <v>52.122</v>
      </c>
      <c r="AV125" s="1">
        <f t="shared" si="130"/>
        <v>0.26</v>
      </c>
      <c r="AW125" s="2">
        <f t="shared" si="131"/>
        <v>0.966666666666667</v>
      </c>
      <c r="AX125" s="1">
        <f t="shared" si="132"/>
        <v>545.344064936892</v>
      </c>
    </row>
    <row r="126" s="1" customFormat="1" spans="1:50">
      <c r="A126" s="6"/>
      <c r="B126" s="6"/>
      <c r="C126" s="9">
        <v>3</v>
      </c>
      <c r="D126" s="10">
        <v>8.11909677419355</v>
      </c>
      <c r="E126" s="12">
        <f t="shared" si="133"/>
        <v>2.62975862068965</v>
      </c>
      <c r="F126" s="9" t="s">
        <v>109</v>
      </c>
      <c r="G126" s="6">
        <v>4</v>
      </c>
      <c r="H126" s="11">
        <f t="shared" si="116"/>
        <v>8.11909677419355</v>
      </c>
      <c r="I126" s="11">
        <f t="shared" si="117"/>
        <v>281.269096774194</v>
      </c>
      <c r="J126" s="11">
        <f t="shared" si="118"/>
        <v>0.0487618885226016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2.02355071988297</v>
      </c>
      <c r="P126" s="11">
        <f t="shared" si="121"/>
        <v>0.0986721546227636</v>
      </c>
      <c r="Q126" s="15">
        <f t="shared" si="122"/>
        <v>0.0256547602019185</v>
      </c>
      <c r="R126" s="11">
        <f t="shared" si="123"/>
        <v>0.1355172</v>
      </c>
      <c r="S126" s="16">
        <f t="shared" si="124"/>
        <v>0.189309993136801</v>
      </c>
      <c r="T126" s="3">
        <v>0.01</v>
      </c>
      <c r="U126" s="17">
        <f t="shared" si="125"/>
        <v>0.00189309993136801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0.00738309993136801</v>
      </c>
      <c r="AU126" s="24">
        <f t="shared" si="129"/>
        <v>52.122</v>
      </c>
      <c r="AV126" s="1">
        <f t="shared" si="130"/>
        <v>0.26</v>
      </c>
      <c r="AW126" s="2">
        <f t="shared" si="131"/>
        <v>0.966666666666667</v>
      </c>
      <c r="AX126" s="1">
        <f t="shared" si="132"/>
        <v>648.014483109092</v>
      </c>
    </row>
    <row r="127" s="1" customFormat="1" spans="1:50">
      <c r="A127" s="6"/>
      <c r="B127" s="6"/>
      <c r="C127" s="9">
        <v>4</v>
      </c>
      <c r="D127" s="10">
        <v>12.1508</v>
      </c>
      <c r="E127" s="12">
        <f t="shared" si="133"/>
        <v>8.11909677419355</v>
      </c>
      <c r="F127" s="9" t="s">
        <v>109</v>
      </c>
      <c r="G127" s="6">
        <v>5</v>
      </c>
      <c r="H127" s="11">
        <f t="shared" si="116"/>
        <v>12.1508</v>
      </c>
      <c r="I127" s="11">
        <f t="shared" si="117"/>
        <v>285.3008</v>
      </c>
      <c r="J127" s="11">
        <f t="shared" si="118"/>
        <v>0.0795305319091768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1.8286346369972</v>
      </c>
      <c r="O127" s="11">
        <f t="shared" si="134"/>
        <v>0.61746392826301</v>
      </c>
      <c r="P127" s="11">
        <f t="shared" si="121"/>
        <v>0.049107234649487</v>
      </c>
      <c r="Q127" s="15">
        <f t="shared" si="122"/>
        <v>0.0127678810088666</v>
      </c>
      <c r="R127" s="11">
        <f t="shared" si="123"/>
        <v>0.1355172</v>
      </c>
      <c r="S127" s="16">
        <f t="shared" si="124"/>
        <v>0.0942159446097367</v>
      </c>
      <c r="T127" s="3">
        <v>0.01</v>
      </c>
      <c r="U127" s="17">
        <f t="shared" si="125"/>
        <v>0.000942159446097367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0.0108921594460974</v>
      </c>
      <c r="AU127" s="24">
        <f t="shared" si="129"/>
        <v>52.122</v>
      </c>
      <c r="AV127" s="1">
        <f t="shared" si="130"/>
        <v>0.26</v>
      </c>
      <c r="AW127" s="2">
        <f t="shared" si="131"/>
        <v>0.966666666666667</v>
      </c>
      <c r="AX127" s="1">
        <f t="shared" si="132"/>
        <v>956.004542674093</v>
      </c>
    </row>
    <row r="128" s="1" customFormat="1" spans="1:50">
      <c r="A128" s="6"/>
      <c r="B128" s="6"/>
      <c r="C128" s="9">
        <v>5</v>
      </c>
      <c r="D128" s="10">
        <v>18.6176129032258</v>
      </c>
      <c r="E128" s="12">
        <f t="shared" si="133"/>
        <v>12.1508</v>
      </c>
      <c r="F128" s="9" t="s">
        <v>111</v>
      </c>
      <c r="G128" s="6">
        <v>6</v>
      </c>
      <c r="H128" s="11">
        <f t="shared" si="116"/>
        <v>18.6176129032258</v>
      </c>
      <c r="I128" s="11">
        <f t="shared" si="117"/>
        <v>291.767612903226</v>
      </c>
      <c r="J128" s="11">
        <f t="shared" si="118"/>
        <v>0.169451406373365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1.08957669361352</v>
      </c>
      <c r="P128" s="11">
        <f t="shared" si="121"/>
        <v>0.184630303084452</v>
      </c>
      <c r="Q128" s="15">
        <f t="shared" si="122"/>
        <v>0.0480038788019576</v>
      </c>
      <c r="R128" s="11">
        <f t="shared" si="123"/>
        <v>0.1355172</v>
      </c>
      <c r="S128" s="16">
        <f t="shared" si="124"/>
        <v>0.354227203646162</v>
      </c>
      <c r="T128" s="3">
        <v>0.01</v>
      </c>
      <c r="U128" s="17">
        <f t="shared" si="125"/>
        <v>0.00354227203646162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0.0134922720364616</v>
      </c>
      <c r="AU128" s="24">
        <f t="shared" si="129"/>
        <v>52.122</v>
      </c>
      <c r="AV128" s="1">
        <f t="shared" si="130"/>
        <v>0.26</v>
      </c>
      <c r="AW128" s="2">
        <f t="shared" si="131"/>
        <v>0.966666666666667</v>
      </c>
      <c r="AX128" s="1">
        <f t="shared" si="132"/>
        <v>1184.21635504735</v>
      </c>
    </row>
    <row r="129" s="1" customFormat="1" spans="1:50">
      <c r="A129" s="6"/>
      <c r="B129" s="6"/>
      <c r="C129" s="9">
        <v>6</v>
      </c>
      <c r="D129" s="10">
        <v>21.5298333333333</v>
      </c>
      <c r="E129" s="12">
        <f t="shared" si="133"/>
        <v>18.6176129032258</v>
      </c>
      <c r="F129" s="9" t="s">
        <v>109</v>
      </c>
      <c r="G129" s="6">
        <v>7</v>
      </c>
      <c r="H129" s="11">
        <f t="shared" si="116"/>
        <v>21.5298333333333</v>
      </c>
      <c r="I129" s="11">
        <f t="shared" si="117"/>
        <v>294.679833333333</v>
      </c>
      <c r="J129" s="11">
        <f t="shared" si="118"/>
        <v>0.235654702807064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1.42616639052907</v>
      </c>
      <c r="P129" s="11">
        <f t="shared" si="121"/>
        <v>0.336082816913551</v>
      </c>
      <c r="Q129" s="15">
        <f t="shared" si="122"/>
        <v>0.0873815323975232</v>
      </c>
      <c r="R129" s="11">
        <f t="shared" si="123"/>
        <v>0.1355172</v>
      </c>
      <c r="S129" s="16">
        <f t="shared" si="124"/>
        <v>0.64480030872482</v>
      </c>
      <c r="T129" s="3">
        <v>0.01</v>
      </c>
      <c r="U129" s="17">
        <f t="shared" si="125"/>
        <v>0.0064480030872482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0.0163980030872482</v>
      </c>
      <c r="AU129" s="24">
        <f t="shared" si="129"/>
        <v>52.122</v>
      </c>
      <c r="AV129" s="1">
        <f t="shared" si="130"/>
        <v>0.26</v>
      </c>
      <c r="AW129" s="2">
        <f t="shared" si="131"/>
        <v>0.966666666666667</v>
      </c>
      <c r="AX129" s="1">
        <f t="shared" si="132"/>
        <v>1439.25229150129</v>
      </c>
    </row>
    <row r="130" s="1" customFormat="1" spans="1:50">
      <c r="A130" s="6"/>
      <c r="B130" s="6"/>
      <c r="C130" s="9">
        <v>7</v>
      </c>
      <c r="D130" s="10">
        <v>22.1610322580645</v>
      </c>
      <c r="E130" s="12">
        <f t="shared" si="133"/>
        <v>21.5298333333333</v>
      </c>
      <c r="F130" s="9" t="s">
        <v>109</v>
      </c>
      <c r="G130" s="6">
        <v>8</v>
      </c>
      <c r="H130" s="11">
        <f t="shared" si="116"/>
        <v>22.1610322580645</v>
      </c>
      <c r="I130" s="11">
        <f t="shared" si="117"/>
        <v>295.311032258064</v>
      </c>
      <c r="J130" s="11">
        <f t="shared" si="118"/>
        <v>0.252899340899687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1.61130357361552</v>
      </c>
      <c r="P130" s="11">
        <f t="shared" si="121"/>
        <v>0.407497611756675</v>
      </c>
      <c r="Q130" s="15">
        <f t="shared" si="122"/>
        <v>0.105949379056735</v>
      </c>
      <c r="R130" s="11">
        <f t="shared" si="123"/>
        <v>0.1355172</v>
      </c>
      <c r="S130" s="16">
        <f t="shared" si="124"/>
        <v>0.781814995120438</v>
      </c>
      <c r="T130" s="3">
        <v>0.01</v>
      </c>
      <c r="U130" s="17">
        <f t="shared" si="125"/>
        <v>0.00781814995120438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0.0177681499512044</v>
      </c>
      <c r="AU130" s="24">
        <f t="shared" si="129"/>
        <v>52.122</v>
      </c>
      <c r="AV130" s="1">
        <f t="shared" si="130"/>
        <v>0.26</v>
      </c>
      <c r="AW130" s="2">
        <f t="shared" si="131"/>
        <v>0.966666666666667</v>
      </c>
      <c r="AX130" s="1">
        <f t="shared" si="132"/>
        <v>1559.51004503079</v>
      </c>
    </row>
    <row r="131" s="1" customFormat="1" spans="1:50">
      <c r="A131" s="6"/>
      <c r="B131" s="6"/>
      <c r="C131" s="9">
        <v>8</v>
      </c>
      <c r="D131" s="10">
        <v>21.8030322580645</v>
      </c>
      <c r="E131" s="12">
        <f t="shared" si="133"/>
        <v>22.1610322580645</v>
      </c>
      <c r="F131" s="9" t="s">
        <v>109</v>
      </c>
      <c r="G131" s="6">
        <v>9</v>
      </c>
      <c r="H131" s="11">
        <f t="shared" si="116"/>
        <v>21.8030322580645</v>
      </c>
      <c r="I131" s="11">
        <f t="shared" si="117"/>
        <v>294.953032258064</v>
      </c>
      <c r="J131" s="11">
        <f t="shared" si="118"/>
        <v>0.242978398779065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1.72502596185885</v>
      </c>
      <c r="P131" s="11">
        <f t="shared" si="121"/>
        <v>0.419144046064778</v>
      </c>
      <c r="Q131" s="15">
        <f t="shared" si="122"/>
        <v>0.108977451976842</v>
      </c>
      <c r="R131" s="11">
        <f t="shared" si="123"/>
        <v>0.1355172</v>
      </c>
      <c r="S131" s="16">
        <f t="shared" si="124"/>
        <v>0.804159560386743</v>
      </c>
      <c r="T131" s="3">
        <v>0.01</v>
      </c>
      <c r="U131" s="17">
        <f t="shared" si="125"/>
        <v>0.00804159560386743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0.0135315956038674</v>
      </c>
      <c r="AU131" s="24">
        <f t="shared" si="129"/>
        <v>52.122</v>
      </c>
      <c r="AV131" s="1">
        <f t="shared" si="130"/>
        <v>0.26</v>
      </c>
      <c r="AW131" s="2">
        <f t="shared" si="131"/>
        <v>0.966666666666667</v>
      </c>
      <c r="AX131" s="1">
        <f t="shared" si="132"/>
        <v>1187.66778350468</v>
      </c>
    </row>
    <row r="132" s="1" customFormat="1" spans="1:50">
      <c r="A132" s="6"/>
      <c r="B132" s="6"/>
      <c r="C132" s="9">
        <v>9</v>
      </c>
      <c r="D132" s="10">
        <v>17.3832333333333</v>
      </c>
      <c r="E132" s="12">
        <f t="shared" si="133"/>
        <v>21.8030322580645</v>
      </c>
      <c r="F132" s="9" t="s">
        <v>109</v>
      </c>
      <c r="G132" s="6">
        <v>10</v>
      </c>
      <c r="H132" s="11">
        <f t="shared" si="116"/>
        <v>17.3832333333333</v>
      </c>
      <c r="I132" s="11">
        <f t="shared" si="117"/>
        <v>290.533233333333</v>
      </c>
      <c r="J132" s="11">
        <f t="shared" si="118"/>
        <v>0.147051192198356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1.82710191579407</v>
      </c>
      <c r="P132" s="11">
        <f t="shared" si="121"/>
        <v>0.268677514985417</v>
      </c>
      <c r="Q132" s="15">
        <f t="shared" si="122"/>
        <v>0.0698561538962085</v>
      </c>
      <c r="R132" s="11">
        <f t="shared" si="123"/>
        <v>0.1355172</v>
      </c>
      <c r="S132" s="16">
        <f t="shared" si="124"/>
        <v>0.515478137802496</v>
      </c>
      <c r="T132" s="3">
        <v>0.01</v>
      </c>
      <c r="U132" s="17">
        <f t="shared" si="125"/>
        <v>0.00515478137802496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0.010644781378025</v>
      </c>
      <c r="AU132" s="24">
        <f t="shared" si="129"/>
        <v>52.122</v>
      </c>
      <c r="AV132" s="1">
        <f t="shared" si="130"/>
        <v>0.26</v>
      </c>
      <c r="AW132" s="2">
        <f t="shared" si="131"/>
        <v>0.966666666666667</v>
      </c>
      <c r="AX132" s="1">
        <f t="shared" si="132"/>
        <v>934.29217626911</v>
      </c>
    </row>
    <row r="133" s="1" customFormat="1" spans="1:50">
      <c r="A133" s="6"/>
      <c r="B133" s="6"/>
      <c r="C133" s="9">
        <v>10</v>
      </c>
      <c r="D133" s="10">
        <v>10.1500967741936</v>
      </c>
      <c r="E133" s="12">
        <f t="shared" si="133"/>
        <v>17.3832333333333</v>
      </c>
      <c r="F133" s="9" t="s">
        <v>109</v>
      </c>
      <c r="G133" s="6">
        <v>11</v>
      </c>
      <c r="H133" s="11">
        <f t="shared" si="116"/>
        <v>10.1500967741936</v>
      </c>
      <c r="I133" s="11">
        <f t="shared" si="117"/>
        <v>283.300096774194</v>
      </c>
      <c r="J133" s="11">
        <f t="shared" si="118"/>
        <v>0.0624973037230716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1.48050318076822</v>
      </c>
      <c r="O133" s="11">
        <f t="shared" si="134"/>
        <v>0.599141220040432</v>
      </c>
      <c r="P133" s="11">
        <f t="shared" si="121"/>
        <v>0.0374447108018786</v>
      </c>
      <c r="Q133" s="15">
        <f t="shared" si="122"/>
        <v>0.00973562480848843</v>
      </c>
      <c r="R133" s="11">
        <f t="shared" si="123"/>
        <v>0.1355172</v>
      </c>
      <c r="S133" s="16">
        <f t="shared" si="124"/>
        <v>0.0718405103447269</v>
      </c>
      <c r="T133" s="3">
        <v>0.01</v>
      </c>
      <c r="U133" s="17">
        <f t="shared" si="125"/>
        <v>0.000718405103447269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0.00620840510344727</v>
      </c>
      <c r="AU133" s="24">
        <f t="shared" si="129"/>
        <v>52.122</v>
      </c>
      <c r="AV133" s="1">
        <f t="shared" si="130"/>
        <v>0.26</v>
      </c>
      <c r="AW133" s="2">
        <f t="shared" si="131"/>
        <v>0.966666666666667</v>
      </c>
      <c r="AX133" s="1">
        <f t="shared" si="132"/>
        <v>544.91154954431</v>
      </c>
    </row>
    <row r="134" s="1" customFormat="1" spans="1:51">
      <c r="A134" s="6"/>
      <c r="B134" s="6"/>
      <c r="C134" s="9">
        <v>11</v>
      </c>
      <c r="D134" s="10">
        <v>5.2492</v>
      </c>
      <c r="E134" s="12">
        <f t="shared" si="133"/>
        <v>10.1500967741936</v>
      </c>
      <c r="F134" s="9" t="s">
        <v>111</v>
      </c>
      <c r="G134" s="6">
        <v>12</v>
      </c>
      <c r="H134" s="11">
        <f t="shared" si="116"/>
        <v>5.2492</v>
      </c>
      <c r="I134" s="11">
        <f t="shared" si="117"/>
        <v>278.3992</v>
      </c>
      <c r="J134" s="11">
        <f t="shared" si="118"/>
        <v>0.0341271695138824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1.08291650923855</v>
      </c>
      <c r="P134" s="11">
        <f t="shared" si="121"/>
        <v>0.0369568752801659</v>
      </c>
      <c r="Q134" s="15">
        <f t="shared" si="122"/>
        <v>0.00960878757284314</v>
      </c>
      <c r="R134" s="11">
        <f t="shared" si="123"/>
        <v>0.1355172</v>
      </c>
      <c r="S134" s="16">
        <f t="shared" si="124"/>
        <v>0.0709045609918382</v>
      </c>
      <c r="T134" s="3">
        <v>0.01</v>
      </c>
      <c r="U134" s="17">
        <f t="shared" si="125"/>
        <v>0.000709045609918382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0.00619904560991838</v>
      </c>
      <c r="AU134" s="24">
        <f t="shared" si="129"/>
        <v>52.122</v>
      </c>
      <c r="AV134" s="1">
        <f t="shared" si="130"/>
        <v>0.26</v>
      </c>
      <c r="AW134" s="2">
        <f t="shared" si="131"/>
        <v>0.966666666666667</v>
      </c>
      <c r="AX134" s="1">
        <f t="shared" si="132"/>
        <v>544.090067048114</v>
      </c>
      <c r="AY134" s="1">
        <f>SUM(AX123:AX134)</f>
        <v>10546.8051714312</v>
      </c>
    </row>
    <row r="135" s="1" customFormat="1" spans="1:46">
      <c r="A135" s="6"/>
      <c r="B135" s="6"/>
      <c r="C135" s="9">
        <v>12</v>
      </c>
      <c r="D135" s="10">
        <v>-3.32132258064516</v>
      </c>
      <c r="E135" s="12">
        <f t="shared" si="133"/>
        <v>5.2492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-0.244548305612903</v>
      </c>
      <c r="E139" s="9"/>
      <c r="F139" s="9"/>
      <c r="G139" s="6">
        <v>1</v>
      </c>
      <c r="H139" s="11">
        <f t="shared" ref="H139:H150" si="135">E140</f>
        <v>-0.244548305612903</v>
      </c>
      <c r="I139" s="11">
        <f t="shared" ref="I139:I150" si="136">H139+273.15</f>
        <v>272.905451694387</v>
      </c>
      <c r="J139" s="11">
        <f t="shared" ref="J139:J150" si="137">EXP(($C$18*(I139-$C$16))/($C$19*I139*$C$16))</f>
        <v>0.016878531488576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0.00480531791479759</v>
      </c>
      <c r="Q139" s="15">
        <f t="shared" ref="Q139:Q150" si="141">P139*$B$125</f>
        <v>0.00124938265784737</v>
      </c>
      <c r="R139" s="11">
        <f t="shared" ref="R139:R150" si="142">L139*$B$125</f>
        <v>0.074022</v>
      </c>
      <c r="S139" s="16">
        <f t="shared" ref="S139:S150" si="143">Q139/R139</f>
        <v>0.016878531488576</v>
      </c>
      <c r="T139" s="3">
        <v>0.01</v>
      </c>
      <c r="U139" s="17">
        <f t="shared" ref="U139:U150" si="144">S139*T139</f>
        <v>0.00016878531488576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0.00565878531488576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0.233333333333333</v>
      </c>
      <c r="AX139" s="1">
        <f t="shared" ref="AX139:AX150" si="151">AW139*10000*AV139*0.67*AU139*AT139</f>
        <v>65.4840634951014</v>
      </c>
      <c r="AZ139" s="2">
        <f t="shared" ref="AZ139:AZ150" si="152">$E$12/12</f>
        <v>0.0333333333333333</v>
      </c>
      <c r="BA139" s="1">
        <f t="shared" ref="BA139:BA150" si="153">AZ139*10000*AV139*0.67*AU139*AT139</f>
        <v>9.35486621358591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-1.48158064516129</v>
      </c>
      <c r="E140" s="12">
        <f t="shared" ref="E140:E151" si="154">D139</f>
        <v>-0.244548305612903</v>
      </c>
      <c r="F140" s="9" t="s">
        <v>109</v>
      </c>
      <c r="G140" s="6">
        <v>2</v>
      </c>
      <c r="H140" s="11">
        <f t="shared" si="135"/>
        <v>-1.48158064516129</v>
      </c>
      <c r="I140" s="11">
        <f t="shared" si="136"/>
        <v>271.668419354839</v>
      </c>
      <c r="J140" s="11">
        <f t="shared" si="137"/>
        <v>0.014347602594683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0.564594682085202</v>
      </c>
      <c r="P140" s="11">
        <f t="shared" si="140"/>
        <v>0.00810058012562985</v>
      </c>
      <c r="Q140" s="15">
        <f t="shared" si="141"/>
        <v>0.00210615083266376</v>
      </c>
      <c r="R140" s="11">
        <f t="shared" si="142"/>
        <v>0.074022</v>
      </c>
      <c r="S140" s="16">
        <f t="shared" si="143"/>
        <v>0.028453038727186</v>
      </c>
      <c r="T140" s="3">
        <v>0.01</v>
      </c>
      <c r="U140" s="17">
        <f t="shared" si="144"/>
        <v>0.00028453038727186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0.00577453038727186</v>
      </c>
      <c r="AU140" s="24">
        <f t="shared" si="148"/>
        <v>28.47</v>
      </c>
      <c r="AV140" s="1">
        <f t="shared" si="149"/>
        <v>0.26</v>
      </c>
      <c r="AW140" s="2">
        <f t="shared" si="150"/>
        <v>0.233333333333333</v>
      </c>
      <c r="AX140" s="1">
        <f t="shared" si="151"/>
        <v>66.823477741731</v>
      </c>
      <c r="AZ140" s="2">
        <f t="shared" si="152"/>
        <v>0.0333333333333333</v>
      </c>
      <c r="BA140" s="1">
        <f t="shared" si="153"/>
        <v>9.54621110596157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2.62975862068965</v>
      </c>
      <c r="E141" s="12">
        <f t="shared" si="154"/>
        <v>-1.48158064516129</v>
      </c>
      <c r="F141" s="9" t="s">
        <v>109</v>
      </c>
      <c r="G141" s="6">
        <v>3</v>
      </c>
      <c r="H141" s="11">
        <f t="shared" si="135"/>
        <v>2.62975862068965</v>
      </c>
      <c r="I141" s="11">
        <f t="shared" si="136"/>
        <v>275.77975862069</v>
      </c>
      <c r="J141" s="11">
        <f t="shared" si="137"/>
        <v>0.0244810187448373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0.841194101959573</v>
      </c>
      <c r="P141" s="11">
        <f t="shared" si="140"/>
        <v>0.0205932885781188</v>
      </c>
      <c r="Q141" s="15">
        <f t="shared" si="141"/>
        <v>0.0053542550303109</v>
      </c>
      <c r="R141" s="11">
        <f t="shared" si="142"/>
        <v>0.074022</v>
      </c>
      <c r="S141" s="16">
        <f t="shared" si="143"/>
        <v>0.0723332932143268</v>
      </c>
      <c r="T141" s="3">
        <v>0.01</v>
      </c>
      <c r="U141" s="17">
        <f t="shared" si="144"/>
        <v>0.000723332932143268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0.00621333293214327</v>
      </c>
      <c r="AU141" s="24">
        <f t="shared" si="148"/>
        <v>28.47</v>
      </c>
      <c r="AV141" s="1">
        <f t="shared" si="149"/>
        <v>0.26</v>
      </c>
      <c r="AW141" s="2">
        <f t="shared" si="150"/>
        <v>0.233333333333333</v>
      </c>
      <c r="AX141" s="1">
        <f t="shared" si="151"/>
        <v>71.9013473040527</v>
      </c>
      <c r="AZ141" s="2">
        <f t="shared" si="152"/>
        <v>0.0333333333333333</v>
      </c>
      <c r="BA141" s="1">
        <f t="shared" si="153"/>
        <v>10.2716210434361</v>
      </c>
    </row>
    <row r="142" s="1" customFormat="1" spans="1:53">
      <c r="A142" s="6"/>
      <c r="B142" s="6"/>
      <c r="C142" s="9">
        <v>3</v>
      </c>
      <c r="D142" s="10">
        <v>8.11909677419355</v>
      </c>
      <c r="E142" s="12">
        <f t="shared" si="154"/>
        <v>2.62975862068965</v>
      </c>
      <c r="F142" s="9" t="s">
        <v>109</v>
      </c>
      <c r="G142" s="6">
        <v>4</v>
      </c>
      <c r="H142" s="11">
        <f t="shared" si="135"/>
        <v>8.11909677419355</v>
      </c>
      <c r="I142" s="11">
        <f t="shared" si="136"/>
        <v>281.269096774194</v>
      </c>
      <c r="J142" s="11">
        <f t="shared" si="137"/>
        <v>0.0487618885226016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1.10530081338145</v>
      </c>
      <c r="P142" s="11">
        <f t="shared" si="140"/>
        <v>0.0538965550460474</v>
      </c>
      <c r="Q142" s="15">
        <f t="shared" si="141"/>
        <v>0.0140131043119723</v>
      </c>
      <c r="R142" s="11">
        <f t="shared" si="142"/>
        <v>0.074022</v>
      </c>
      <c r="S142" s="16">
        <f t="shared" si="143"/>
        <v>0.189309993136801</v>
      </c>
      <c r="T142" s="3">
        <v>0.01</v>
      </c>
      <c r="U142" s="17">
        <f t="shared" si="144"/>
        <v>0.00189309993136801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0.00738309993136801</v>
      </c>
      <c r="AU142" s="24">
        <f t="shared" si="148"/>
        <v>28.47</v>
      </c>
      <c r="AV142" s="1">
        <f t="shared" si="149"/>
        <v>0.26</v>
      </c>
      <c r="AW142" s="2">
        <f t="shared" si="150"/>
        <v>0.233333333333333</v>
      </c>
      <c r="AX142" s="1">
        <f t="shared" si="151"/>
        <v>85.4380150143834</v>
      </c>
      <c r="AZ142" s="2">
        <f t="shared" si="152"/>
        <v>0.0333333333333333</v>
      </c>
      <c r="BA142" s="1">
        <f t="shared" si="153"/>
        <v>12.2054307163405</v>
      </c>
    </row>
    <row r="143" s="1" customFormat="1" spans="1:53">
      <c r="A143" s="6"/>
      <c r="B143" s="6"/>
      <c r="C143" s="9">
        <v>4</v>
      </c>
      <c r="D143" s="10">
        <v>12.1508</v>
      </c>
      <c r="E143" s="12">
        <f t="shared" si="154"/>
        <v>8.11909677419355</v>
      </c>
      <c r="F143" s="9" t="s">
        <v>109</v>
      </c>
      <c r="G143" s="6">
        <v>5</v>
      </c>
      <c r="H143" s="11">
        <f t="shared" si="135"/>
        <v>12.1508</v>
      </c>
      <c r="I143" s="11">
        <f t="shared" si="136"/>
        <v>285.3008</v>
      </c>
      <c r="J143" s="11">
        <f t="shared" si="137"/>
        <v>0.0795305319091768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0.998834045418636</v>
      </c>
      <c r="O143" s="11">
        <f t="shared" si="155"/>
        <v>0.33727021291677</v>
      </c>
      <c r="P143" s="11">
        <f t="shared" si="140"/>
        <v>0.026823279430392</v>
      </c>
      <c r="Q143" s="15">
        <f t="shared" si="141"/>
        <v>0.00697405265190193</v>
      </c>
      <c r="R143" s="11">
        <f t="shared" si="142"/>
        <v>0.074022</v>
      </c>
      <c r="S143" s="16">
        <f t="shared" si="143"/>
        <v>0.0942159446097367</v>
      </c>
      <c r="T143" s="3">
        <v>0.01</v>
      </c>
      <c r="U143" s="17">
        <f t="shared" si="144"/>
        <v>0.000942159446097367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0.0108921594460974</v>
      </c>
      <c r="AU143" s="24">
        <f t="shared" si="148"/>
        <v>28.47</v>
      </c>
      <c r="AV143" s="1">
        <f t="shared" si="149"/>
        <v>0.26</v>
      </c>
      <c r="AW143" s="2">
        <f t="shared" si="150"/>
        <v>0.233333333333333</v>
      </c>
      <c r="AX143" s="1">
        <f t="shared" si="151"/>
        <v>126.04522367914</v>
      </c>
      <c r="AZ143" s="2">
        <f t="shared" si="152"/>
        <v>0.0333333333333333</v>
      </c>
      <c r="BA143" s="1">
        <f t="shared" si="153"/>
        <v>18.0064605255914</v>
      </c>
    </row>
    <row r="144" s="1" customFormat="1" spans="1:53">
      <c r="A144" s="6"/>
      <c r="B144" s="6"/>
      <c r="C144" s="9">
        <v>5</v>
      </c>
      <c r="D144" s="10">
        <v>18.6176129032258</v>
      </c>
      <c r="E144" s="12">
        <f t="shared" si="154"/>
        <v>12.1508</v>
      </c>
      <c r="F144" s="9" t="s">
        <v>111</v>
      </c>
      <c r="G144" s="6">
        <v>6</v>
      </c>
      <c r="H144" s="11">
        <f t="shared" si="135"/>
        <v>18.6176129032258</v>
      </c>
      <c r="I144" s="11">
        <f t="shared" si="136"/>
        <v>291.767612903226</v>
      </c>
      <c r="J144" s="11">
        <f t="shared" si="137"/>
        <v>0.169451406373365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0.595146933486378</v>
      </c>
      <c r="P144" s="11">
        <f t="shared" si="140"/>
        <v>0.100848484878062</v>
      </c>
      <c r="Q144" s="15">
        <f t="shared" si="141"/>
        <v>0.0262206060682962</v>
      </c>
      <c r="R144" s="11">
        <f t="shared" si="142"/>
        <v>0.074022</v>
      </c>
      <c r="S144" s="16">
        <f t="shared" si="143"/>
        <v>0.354227203646162</v>
      </c>
      <c r="T144" s="3">
        <v>0.01</v>
      </c>
      <c r="U144" s="17">
        <f t="shared" si="144"/>
        <v>0.00354227203646162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0.0134922720364616</v>
      </c>
      <c r="AU144" s="24">
        <f t="shared" si="148"/>
        <v>28.47</v>
      </c>
      <c r="AV144" s="1">
        <f t="shared" si="149"/>
        <v>0.26</v>
      </c>
      <c r="AW144" s="2">
        <f t="shared" si="150"/>
        <v>0.233333333333333</v>
      </c>
      <c r="AX144" s="1">
        <f t="shared" si="151"/>
        <v>156.13400218677</v>
      </c>
      <c r="AZ144" s="2">
        <f t="shared" si="152"/>
        <v>0.0333333333333333</v>
      </c>
      <c r="BA144" s="1">
        <f t="shared" si="153"/>
        <v>22.3048574552528</v>
      </c>
    </row>
    <row r="145" s="1" customFormat="1" spans="1:53">
      <c r="A145" s="6"/>
      <c r="B145" s="6"/>
      <c r="C145" s="9">
        <v>6</v>
      </c>
      <c r="D145" s="10">
        <v>21.5298333333333</v>
      </c>
      <c r="E145" s="12">
        <f t="shared" si="154"/>
        <v>18.6176129032258</v>
      </c>
      <c r="F145" s="9" t="s">
        <v>109</v>
      </c>
      <c r="G145" s="6">
        <v>7</v>
      </c>
      <c r="H145" s="11">
        <f t="shared" si="135"/>
        <v>21.5298333333333</v>
      </c>
      <c r="I145" s="11">
        <f t="shared" si="136"/>
        <v>294.679833333333</v>
      </c>
      <c r="J145" s="11">
        <f t="shared" si="137"/>
        <v>0.235654702807064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0.778998448608316</v>
      </c>
      <c r="P145" s="11">
        <f t="shared" si="140"/>
        <v>0.183574647893956</v>
      </c>
      <c r="Q145" s="15">
        <f t="shared" si="141"/>
        <v>0.0477294084524287</v>
      </c>
      <c r="R145" s="11">
        <f t="shared" si="142"/>
        <v>0.074022</v>
      </c>
      <c r="S145" s="16">
        <f t="shared" si="143"/>
        <v>0.64480030872482</v>
      </c>
      <c r="T145" s="3">
        <v>0.01</v>
      </c>
      <c r="U145" s="17">
        <f t="shared" si="144"/>
        <v>0.0064480030872482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0.0163980030872482</v>
      </c>
      <c r="AU145" s="24">
        <f t="shared" si="148"/>
        <v>28.47</v>
      </c>
      <c r="AV145" s="1">
        <f t="shared" si="149"/>
        <v>0.26</v>
      </c>
      <c r="AW145" s="2">
        <f t="shared" si="150"/>
        <v>0.233333333333333</v>
      </c>
      <c r="AX145" s="1">
        <f t="shared" si="151"/>
        <v>189.759429913963</v>
      </c>
      <c r="AZ145" s="2">
        <f t="shared" si="152"/>
        <v>0.0333333333333333</v>
      </c>
      <c r="BA145" s="1">
        <f t="shared" si="153"/>
        <v>27.1084899877091</v>
      </c>
    </row>
    <row r="146" s="1" customFormat="1" spans="1:53">
      <c r="A146" s="6"/>
      <c r="B146" s="6"/>
      <c r="C146" s="9">
        <v>7</v>
      </c>
      <c r="D146" s="10">
        <v>22.1610322580645</v>
      </c>
      <c r="E146" s="12">
        <f t="shared" si="154"/>
        <v>21.5298333333333</v>
      </c>
      <c r="F146" s="9" t="s">
        <v>109</v>
      </c>
      <c r="G146" s="6">
        <v>8</v>
      </c>
      <c r="H146" s="11">
        <f t="shared" si="135"/>
        <v>22.1610322580645</v>
      </c>
      <c r="I146" s="11">
        <f t="shared" si="136"/>
        <v>295.311032258064</v>
      </c>
      <c r="J146" s="11">
        <f t="shared" si="137"/>
        <v>0.252899340899687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0.88012380071436</v>
      </c>
      <c r="P146" s="11">
        <f t="shared" si="140"/>
        <v>0.222582729110789</v>
      </c>
      <c r="Q146" s="15">
        <f t="shared" si="141"/>
        <v>0.0578715095688051</v>
      </c>
      <c r="R146" s="11">
        <f t="shared" si="142"/>
        <v>0.074022</v>
      </c>
      <c r="S146" s="16">
        <f t="shared" si="143"/>
        <v>0.781814995120438</v>
      </c>
      <c r="T146" s="3">
        <v>0.01</v>
      </c>
      <c r="U146" s="17">
        <f t="shared" si="144"/>
        <v>0.00781814995120438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0.0177681499512044</v>
      </c>
      <c r="AU146" s="24">
        <f t="shared" si="148"/>
        <v>28.47</v>
      </c>
      <c r="AV146" s="1">
        <f t="shared" si="149"/>
        <v>0.26</v>
      </c>
      <c r="AW146" s="2">
        <f t="shared" si="150"/>
        <v>0.233333333333333</v>
      </c>
      <c r="AX146" s="1">
        <f t="shared" si="151"/>
        <v>205.614914659232</v>
      </c>
      <c r="AZ146" s="2">
        <f t="shared" si="152"/>
        <v>0.0333333333333333</v>
      </c>
      <c r="BA146" s="1">
        <f t="shared" si="153"/>
        <v>29.3735592370331</v>
      </c>
    </row>
    <row r="147" s="1" customFormat="1" spans="1:53">
      <c r="A147" s="6"/>
      <c r="B147" s="6"/>
      <c r="C147" s="9">
        <v>8</v>
      </c>
      <c r="D147" s="10">
        <v>21.8030322580645</v>
      </c>
      <c r="E147" s="12">
        <f t="shared" si="154"/>
        <v>22.1610322580645</v>
      </c>
      <c r="F147" s="9" t="s">
        <v>109</v>
      </c>
      <c r="G147" s="6">
        <v>9</v>
      </c>
      <c r="H147" s="11">
        <f t="shared" si="135"/>
        <v>21.8030322580645</v>
      </c>
      <c r="I147" s="11">
        <f t="shared" si="136"/>
        <v>294.953032258064</v>
      </c>
      <c r="J147" s="11">
        <f t="shared" si="137"/>
        <v>0.242978398779065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0.942241071603571</v>
      </c>
      <c r="P147" s="11">
        <f t="shared" si="140"/>
        <v>0.228944226842106</v>
      </c>
      <c r="Q147" s="15">
        <f t="shared" si="141"/>
        <v>0.0595254989789475</v>
      </c>
      <c r="R147" s="11">
        <f t="shared" si="142"/>
        <v>0.074022</v>
      </c>
      <c r="S147" s="16">
        <f t="shared" si="143"/>
        <v>0.804159560386743</v>
      </c>
      <c r="T147" s="3">
        <v>0.01</v>
      </c>
      <c r="U147" s="17">
        <f t="shared" si="144"/>
        <v>0.00804159560386743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0.0135315956038674</v>
      </c>
      <c r="AU147" s="24">
        <f t="shared" si="148"/>
        <v>28.47</v>
      </c>
      <c r="AV147" s="1">
        <f t="shared" si="149"/>
        <v>0.26</v>
      </c>
      <c r="AW147" s="2">
        <f t="shared" si="150"/>
        <v>0.233333333333333</v>
      </c>
      <c r="AX147" s="1">
        <f t="shared" si="151"/>
        <v>156.589058677088</v>
      </c>
      <c r="AZ147" s="2">
        <f t="shared" si="152"/>
        <v>0.0333333333333333</v>
      </c>
      <c r="BA147" s="1">
        <f t="shared" si="153"/>
        <v>22.3698655252983</v>
      </c>
    </row>
    <row r="148" s="1" customFormat="1" spans="1:53">
      <c r="A148" s="6"/>
      <c r="B148" s="6"/>
      <c r="C148" s="9">
        <v>9</v>
      </c>
      <c r="D148" s="10">
        <v>17.3832333333333</v>
      </c>
      <c r="E148" s="12">
        <f t="shared" si="154"/>
        <v>21.8030322580645</v>
      </c>
      <c r="F148" s="9" t="s">
        <v>109</v>
      </c>
      <c r="G148" s="6">
        <v>10</v>
      </c>
      <c r="H148" s="11">
        <f t="shared" si="135"/>
        <v>17.3832333333333</v>
      </c>
      <c r="I148" s="11">
        <f t="shared" si="136"/>
        <v>290.533233333333</v>
      </c>
      <c r="J148" s="11">
        <f t="shared" si="137"/>
        <v>0.147051192198356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0.997996844761465</v>
      </c>
      <c r="P148" s="11">
        <f t="shared" si="140"/>
        <v>0.146756625832371</v>
      </c>
      <c r="Q148" s="15">
        <f t="shared" si="141"/>
        <v>0.0381567227164164</v>
      </c>
      <c r="R148" s="11">
        <f t="shared" si="142"/>
        <v>0.074022</v>
      </c>
      <c r="S148" s="16">
        <f t="shared" si="143"/>
        <v>0.515478137802496</v>
      </c>
      <c r="T148" s="3">
        <v>0.01</v>
      </c>
      <c r="U148" s="17">
        <f t="shared" si="144"/>
        <v>0.00515478137802496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0.010644781378025</v>
      </c>
      <c r="AU148" s="24">
        <f t="shared" si="148"/>
        <v>28.47</v>
      </c>
      <c r="AV148" s="1">
        <f t="shared" si="149"/>
        <v>0.26</v>
      </c>
      <c r="AW148" s="2">
        <f t="shared" si="150"/>
        <v>0.233333333333333</v>
      </c>
      <c r="AX148" s="1">
        <f t="shared" si="151"/>
        <v>123.182538453331</v>
      </c>
      <c r="AZ148" s="2">
        <f t="shared" si="152"/>
        <v>0.0333333333333333</v>
      </c>
      <c r="BA148" s="1">
        <f t="shared" si="153"/>
        <v>17.597505493333</v>
      </c>
    </row>
    <row r="149" s="1" customFormat="1" spans="1:53">
      <c r="A149" s="6"/>
      <c r="B149" s="6"/>
      <c r="C149" s="9">
        <v>10</v>
      </c>
      <c r="D149" s="10">
        <v>10.1500967741936</v>
      </c>
      <c r="E149" s="12">
        <f t="shared" si="154"/>
        <v>17.3832333333333</v>
      </c>
      <c r="F149" s="9" t="s">
        <v>109</v>
      </c>
      <c r="G149" s="6">
        <v>11</v>
      </c>
      <c r="H149" s="11">
        <f t="shared" si="135"/>
        <v>10.1500967741936</v>
      </c>
      <c r="I149" s="11">
        <f t="shared" si="136"/>
        <v>283.300096774194</v>
      </c>
      <c r="J149" s="11">
        <f t="shared" si="137"/>
        <v>0.0624973037230716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0.80867820798264</v>
      </c>
      <c r="O149" s="11">
        <f t="shared" si="155"/>
        <v>0.327262010946455</v>
      </c>
      <c r="P149" s="11">
        <f t="shared" si="140"/>
        <v>0.0204529932951438</v>
      </c>
      <c r="Q149" s="15">
        <f t="shared" si="141"/>
        <v>0.00531777825673738</v>
      </c>
      <c r="R149" s="11">
        <f t="shared" si="142"/>
        <v>0.074022</v>
      </c>
      <c r="S149" s="16">
        <f t="shared" si="143"/>
        <v>0.0718405103447269</v>
      </c>
      <c r="T149" s="3">
        <v>0.01</v>
      </c>
      <c r="U149" s="17">
        <f t="shared" si="144"/>
        <v>0.000718405103447269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0.00620840510344727</v>
      </c>
      <c r="AU149" s="24">
        <f t="shared" si="148"/>
        <v>28.47</v>
      </c>
      <c r="AV149" s="1">
        <f t="shared" si="149"/>
        <v>0.26</v>
      </c>
      <c r="AW149" s="2">
        <f t="shared" si="150"/>
        <v>0.233333333333333</v>
      </c>
      <c r="AX149" s="1">
        <f t="shared" si="151"/>
        <v>71.8443219480328</v>
      </c>
      <c r="AZ149" s="2">
        <f t="shared" si="152"/>
        <v>0.0333333333333333</v>
      </c>
      <c r="BA149" s="1">
        <f t="shared" si="153"/>
        <v>10.2634745640047</v>
      </c>
    </row>
    <row r="150" s="1" customFormat="1" spans="1:54">
      <c r="A150" s="6"/>
      <c r="B150" s="6"/>
      <c r="C150" s="9">
        <v>11</v>
      </c>
      <c r="D150" s="10">
        <v>5.2492</v>
      </c>
      <c r="E150" s="12">
        <f t="shared" si="154"/>
        <v>10.1500967741936</v>
      </c>
      <c r="F150" s="9" t="s">
        <v>111</v>
      </c>
      <c r="G150" s="6">
        <v>12</v>
      </c>
      <c r="H150" s="11">
        <f t="shared" si="135"/>
        <v>5.2492</v>
      </c>
      <c r="I150" s="11">
        <f t="shared" si="136"/>
        <v>278.3992</v>
      </c>
      <c r="J150" s="11">
        <f t="shared" si="137"/>
        <v>0.0341271695138824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0.591509017651311</v>
      </c>
      <c r="P150" s="11">
        <f t="shared" si="140"/>
        <v>0.0201865285143763</v>
      </c>
      <c r="Q150" s="15">
        <f t="shared" si="141"/>
        <v>0.00524849741373785</v>
      </c>
      <c r="R150" s="11">
        <f t="shared" si="142"/>
        <v>0.074022</v>
      </c>
      <c r="S150" s="16">
        <f t="shared" si="143"/>
        <v>0.0709045609918382</v>
      </c>
      <c r="T150" s="3">
        <v>0.01</v>
      </c>
      <c r="U150" s="17">
        <f t="shared" si="144"/>
        <v>0.000709045609918382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0.00619904560991838</v>
      </c>
      <c r="AU150" s="24">
        <f t="shared" si="148"/>
        <v>28.47</v>
      </c>
      <c r="AV150" s="1">
        <f t="shared" si="149"/>
        <v>0.26</v>
      </c>
      <c r="AW150" s="2">
        <f t="shared" si="150"/>
        <v>0.233333333333333</v>
      </c>
      <c r="AX150" s="1">
        <f t="shared" si="151"/>
        <v>71.7360128968102</v>
      </c>
      <c r="AY150" s="1">
        <f>SUM(AX139:AX150)</f>
        <v>1390.55240596963</v>
      </c>
      <c r="AZ150" s="2">
        <f t="shared" si="152"/>
        <v>0.0333333333333333</v>
      </c>
      <c r="BA150" s="1">
        <f t="shared" si="153"/>
        <v>10.2480018424015</v>
      </c>
      <c r="BB150" s="1">
        <f>SUM(BA139:BA150)</f>
        <v>198.650343709948</v>
      </c>
    </row>
    <row r="151" s="1" customFormat="1" spans="1:46">
      <c r="A151" s="6"/>
      <c r="B151" s="6"/>
      <c r="C151" s="9">
        <v>12</v>
      </c>
      <c r="D151" s="10">
        <v>-3.32132258064516</v>
      </c>
      <c r="E151" s="12">
        <f t="shared" si="154"/>
        <v>5.2492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topLeftCell="A22"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641.9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30.7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0.4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627.6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2278.1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927.95</v>
      </c>
      <c r="F9" s="3">
        <v>122.786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11.5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32.5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12.8</v>
      </c>
      <c r="F12" s="3">
        <v>341.64</v>
      </c>
      <c r="G12" s="3">
        <v>0.33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3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27468754.8158138</v>
      </c>
      <c r="J16" s="7" t="s">
        <v>35</v>
      </c>
      <c r="K16" s="7">
        <f>I16/(10000*1000)</f>
        <v>2.74687548158138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26412612.7516454</v>
      </c>
      <c r="J17" s="7" t="s">
        <v>35</v>
      </c>
      <c r="K17" s="7">
        <f>I17/(10000*1000)</f>
        <v>2.64126127516454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-7.12740064835484</v>
      </c>
      <c r="E29" s="9"/>
      <c r="F29" s="9"/>
      <c r="G29" s="6">
        <v>1</v>
      </c>
      <c r="H29" s="11">
        <f t="shared" ref="H29:H40" si="0">E30</f>
        <v>-7.12740064835484</v>
      </c>
      <c r="I29" s="11">
        <f t="shared" ref="I29:I40" si="1">H29+273.15</f>
        <v>266.022599351645</v>
      </c>
      <c r="J29" s="11">
        <f t="shared" ref="J29:J40" si="2">EXP(($C$18*(I29-$C$16))/($C$19*I29*$C$16))</f>
        <v>0.00670552927572822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0.00666132866191904</v>
      </c>
      <c r="Q29" s="15">
        <f t="shared" ref="Q29:Q40" si="6">P29*$B$31</f>
        <v>0.000865972726049475</v>
      </c>
      <c r="R29" s="11">
        <f t="shared" ref="R29:R40" si="7">L29*$B$31</f>
        <v>0.129143083333333</v>
      </c>
      <c r="S29" s="16">
        <f t="shared" ref="S29:S40" si="8">Q29/R29</f>
        <v>0.00670552927572823</v>
      </c>
      <c r="T29" s="3">
        <v>0.01</v>
      </c>
      <c r="U29" s="17">
        <f t="shared" ref="U29:U40" si="9">S29*T29</f>
        <v>6.70552927572823e-5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0.0219670552927573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2.55833333333333</v>
      </c>
      <c r="AU29" s="1">
        <f t="shared" ref="AU29:AU40" si="17">AT29*10000*AS29*0.67*AR29*AQ29</f>
        <v>4862.67144214551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-8.28425806451613</v>
      </c>
      <c r="E30" s="12">
        <f t="shared" ref="E30:E41" si="18">D29</f>
        <v>-7.12740064835484</v>
      </c>
      <c r="F30" s="9" t="s">
        <v>109</v>
      </c>
      <c r="G30" s="6">
        <v>2</v>
      </c>
      <c r="H30" s="11">
        <f t="shared" si="0"/>
        <v>-8.28425806451613</v>
      </c>
      <c r="I30" s="11">
        <f t="shared" si="1"/>
        <v>264.865741935484</v>
      </c>
      <c r="J30" s="11">
        <f t="shared" si="2"/>
        <v>0.00571485102524576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1.98015533800475</v>
      </c>
      <c r="P30" s="11">
        <f t="shared" si="5"/>
        <v>0.0113162927635423</v>
      </c>
      <c r="Q30" s="15">
        <f t="shared" si="6"/>
        <v>0.0014711180592605</v>
      </c>
      <c r="R30" s="11">
        <f t="shared" si="7"/>
        <v>0.129143083333333</v>
      </c>
      <c r="S30" s="16">
        <f t="shared" si="8"/>
        <v>0.0113913809496353</v>
      </c>
      <c r="T30" s="3">
        <v>0.01</v>
      </c>
      <c r="U30" s="17">
        <f t="shared" si="9"/>
        <v>0.000113913809496353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0.0220139138094964</v>
      </c>
      <c r="AR30" s="24">
        <f t="shared" si="15"/>
        <v>99.3408333333333</v>
      </c>
      <c r="AS30" s="1">
        <f t="shared" si="16"/>
        <v>0.13</v>
      </c>
      <c r="AT30" s="2">
        <f>$E$4/12</f>
        <v>2.55833333333333</v>
      </c>
      <c r="AU30" s="1">
        <f t="shared" si="17"/>
        <v>4873.04413744452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-4.28693103448276</v>
      </c>
      <c r="E31" s="12">
        <f t="shared" si="18"/>
        <v>-8.28425806451613</v>
      </c>
      <c r="F31" s="9" t="s">
        <v>109</v>
      </c>
      <c r="G31" s="6">
        <v>3</v>
      </c>
      <c r="H31" s="11">
        <f t="shared" si="0"/>
        <v>-4.28693103448276</v>
      </c>
      <c r="I31" s="11">
        <f t="shared" si="1"/>
        <v>268.863068965517</v>
      </c>
      <c r="J31" s="11">
        <f t="shared" si="2"/>
        <v>0.00987115111003115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2.96224737857454</v>
      </c>
      <c r="P31" s="11">
        <f t="shared" si="5"/>
        <v>0.0292407914992029</v>
      </c>
      <c r="Q31" s="15">
        <f t="shared" si="6"/>
        <v>0.00380130289489638</v>
      </c>
      <c r="R31" s="11">
        <f t="shared" si="7"/>
        <v>0.129143083333333</v>
      </c>
      <c r="S31" s="16">
        <f t="shared" si="8"/>
        <v>0.0294348159946343</v>
      </c>
      <c r="T31" s="3">
        <v>0.01</v>
      </c>
      <c r="U31" s="17">
        <f t="shared" si="9"/>
        <v>0.000294348159946343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0.0221943481599463</v>
      </c>
      <c r="AR31" s="24">
        <f t="shared" si="15"/>
        <v>99.3408333333333</v>
      </c>
      <c r="AS31" s="1">
        <f t="shared" si="16"/>
        <v>0.13</v>
      </c>
      <c r="AT31" s="2">
        <f>$E$4/12</f>
        <v>2.55833333333333</v>
      </c>
      <c r="AU31" s="1">
        <f t="shared" si="17"/>
        <v>4912.98544734802</v>
      </c>
    </row>
    <row r="32" s="1" customFormat="1" spans="1:47">
      <c r="A32" s="6"/>
      <c r="B32" s="6"/>
      <c r="C32" s="9">
        <v>3</v>
      </c>
      <c r="D32" s="10">
        <v>1.45161290322581</v>
      </c>
      <c r="E32" s="12">
        <f t="shared" si="18"/>
        <v>-4.28693103448276</v>
      </c>
      <c r="F32" s="9" t="s">
        <v>109</v>
      </c>
      <c r="G32" s="6">
        <v>4</v>
      </c>
      <c r="H32" s="11">
        <f t="shared" si="0"/>
        <v>1.45161290322581</v>
      </c>
      <c r="I32" s="11">
        <f t="shared" si="1"/>
        <v>274.601612903226</v>
      </c>
      <c r="J32" s="11">
        <f t="shared" si="2"/>
        <v>0.0210398900648274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3.92641492040867</v>
      </c>
      <c r="P32" s="11">
        <f t="shared" si="5"/>
        <v>0.0826113382742964</v>
      </c>
      <c r="Q32" s="15">
        <f t="shared" si="6"/>
        <v>0.0107394739756585</v>
      </c>
      <c r="R32" s="11">
        <f t="shared" si="7"/>
        <v>0.129143083333333</v>
      </c>
      <c r="S32" s="16">
        <f t="shared" si="8"/>
        <v>0.0831594979650496</v>
      </c>
      <c r="T32" s="3">
        <v>0.01</v>
      </c>
      <c r="U32" s="17">
        <f t="shared" si="9"/>
        <v>0.000831594979650496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0.0227315949796505</v>
      </c>
      <c r="AR32" s="24">
        <f t="shared" si="15"/>
        <v>99.3408333333333</v>
      </c>
      <c r="AS32" s="1">
        <f t="shared" si="16"/>
        <v>0.13</v>
      </c>
      <c r="AT32" s="2">
        <f>$E$4/12</f>
        <v>2.55833333333333</v>
      </c>
      <c r="AU32" s="1">
        <f t="shared" si="17"/>
        <v>5031.91148148151</v>
      </c>
    </row>
    <row r="33" s="1" customFormat="1" spans="1:47">
      <c r="A33" s="6"/>
      <c r="B33" s="6"/>
      <c r="C33" s="9">
        <v>4</v>
      </c>
      <c r="D33" s="10">
        <v>7.604</v>
      </c>
      <c r="E33" s="12">
        <f t="shared" si="18"/>
        <v>1.45161290322581</v>
      </c>
      <c r="F33" s="9" t="s">
        <v>109</v>
      </c>
      <c r="G33" s="6">
        <v>5</v>
      </c>
      <c r="H33" s="11">
        <f t="shared" si="0"/>
        <v>7.604</v>
      </c>
      <c r="I33" s="11">
        <f t="shared" si="1"/>
        <v>280.754</v>
      </c>
      <c r="J33" s="11">
        <f t="shared" si="2"/>
        <v>0.0457612156631534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3.65161340302765</v>
      </c>
      <c r="O33" s="11">
        <f t="shared" si="19"/>
        <v>1.18559851244005</v>
      </c>
      <c r="P33" s="11">
        <f t="shared" si="5"/>
        <v>0.054254429217683</v>
      </c>
      <c r="Q33" s="15">
        <f t="shared" si="6"/>
        <v>0.00705307579829879</v>
      </c>
      <c r="R33" s="11">
        <f t="shared" si="7"/>
        <v>0.129143083333333</v>
      </c>
      <c r="S33" s="16">
        <f t="shared" si="8"/>
        <v>0.0546144293310235</v>
      </c>
      <c r="T33" s="3">
        <v>0.01</v>
      </c>
      <c r="U33" s="17">
        <f t="shared" si="9"/>
        <v>0.000546144293310235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0.0224461442933102</v>
      </c>
      <c r="AR33" s="24">
        <f t="shared" si="15"/>
        <v>99.3408333333333</v>
      </c>
      <c r="AS33" s="1">
        <f t="shared" si="16"/>
        <v>0.13</v>
      </c>
      <c r="AT33" s="2">
        <f>$E$4/12</f>
        <v>2.55833333333333</v>
      </c>
      <c r="AU33" s="1">
        <f t="shared" si="17"/>
        <v>4968.72354472309</v>
      </c>
    </row>
    <row r="34" s="1" customFormat="1" spans="1:47">
      <c r="A34" s="6"/>
      <c r="B34" s="6"/>
      <c r="C34" s="9">
        <v>5</v>
      </c>
      <c r="D34" s="10">
        <v>12.4862580645161</v>
      </c>
      <c r="E34" s="12">
        <f t="shared" si="18"/>
        <v>7.604</v>
      </c>
      <c r="F34" s="9" t="s">
        <v>111</v>
      </c>
      <c r="G34" s="6">
        <v>6</v>
      </c>
      <c r="H34" s="11">
        <f t="shared" si="0"/>
        <v>12.4862580645161</v>
      </c>
      <c r="I34" s="11">
        <f t="shared" si="1"/>
        <v>285.636258064516</v>
      </c>
      <c r="J34" s="11">
        <f t="shared" si="2"/>
        <v>0.0827829329771187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2.1247524165557</v>
      </c>
      <c r="P34" s="11">
        <f t="shared" si="5"/>
        <v>0.175893236892702</v>
      </c>
      <c r="Q34" s="15">
        <f t="shared" si="6"/>
        <v>0.0228661207960512</v>
      </c>
      <c r="R34" s="11">
        <f t="shared" si="7"/>
        <v>0.129143083333333</v>
      </c>
      <c r="S34" s="16">
        <f t="shared" si="8"/>
        <v>0.177060359764147</v>
      </c>
      <c r="T34" s="3">
        <v>0.01</v>
      </c>
      <c r="U34" s="17">
        <f t="shared" si="9"/>
        <v>0.00177060359764147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0.0312206035976415</v>
      </c>
      <c r="AR34" s="24">
        <f t="shared" si="15"/>
        <v>99.3408333333333</v>
      </c>
      <c r="AS34" s="1">
        <f t="shared" si="16"/>
        <v>0.13</v>
      </c>
      <c r="AT34" s="2">
        <f>$E$4/12</f>
        <v>2.55833333333333</v>
      </c>
      <c r="AU34" s="1">
        <f t="shared" si="17"/>
        <v>6911.05546453699</v>
      </c>
    </row>
    <row r="35" s="1" customFormat="1" spans="1:47">
      <c r="A35" s="6"/>
      <c r="B35" s="6"/>
      <c r="C35" s="9">
        <v>6</v>
      </c>
      <c r="D35" s="10">
        <v>16.7108333333333</v>
      </c>
      <c r="E35" s="12">
        <f t="shared" si="18"/>
        <v>12.4862580645161</v>
      </c>
      <c r="F35" s="9" t="s">
        <v>109</v>
      </c>
      <c r="G35" s="6">
        <v>7</v>
      </c>
      <c r="H35" s="11">
        <f t="shared" si="0"/>
        <v>16.7108333333333</v>
      </c>
      <c r="I35" s="11">
        <f t="shared" si="1"/>
        <v>289.860833333333</v>
      </c>
      <c r="J35" s="11">
        <f t="shared" si="2"/>
        <v>0.136052160003757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2.94226751299633</v>
      </c>
      <c r="P35" s="11">
        <f t="shared" si="5"/>
        <v>0.400301850452033</v>
      </c>
      <c r="Q35" s="15">
        <f t="shared" si="6"/>
        <v>0.0520392405587643</v>
      </c>
      <c r="R35" s="11">
        <f t="shared" si="7"/>
        <v>0.129143083333333</v>
      </c>
      <c r="S35" s="16">
        <f t="shared" si="8"/>
        <v>0.402958015370015</v>
      </c>
      <c r="T35" s="3">
        <v>0.01</v>
      </c>
      <c r="U35" s="17">
        <f t="shared" si="9"/>
        <v>0.00402958015370015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0.0334795801537001</v>
      </c>
      <c r="AR35" s="24">
        <f t="shared" si="15"/>
        <v>99.3408333333333</v>
      </c>
      <c r="AS35" s="1">
        <f t="shared" si="16"/>
        <v>0.13</v>
      </c>
      <c r="AT35" s="2">
        <f>$E$4/12</f>
        <v>2.55833333333333</v>
      </c>
      <c r="AU35" s="1">
        <f t="shared" si="17"/>
        <v>7411.10704820303</v>
      </c>
    </row>
    <row r="36" s="1" customFormat="1" spans="1:47">
      <c r="A36" s="6"/>
      <c r="B36" s="6"/>
      <c r="C36" s="9">
        <v>7</v>
      </c>
      <c r="D36" s="10">
        <v>18.7051290322581</v>
      </c>
      <c r="E36" s="12">
        <f t="shared" si="18"/>
        <v>16.7108333333333</v>
      </c>
      <c r="F36" s="9" t="s">
        <v>109</v>
      </c>
      <c r="G36" s="6">
        <v>8</v>
      </c>
      <c r="H36" s="11">
        <f t="shared" si="0"/>
        <v>18.7051290322581</v>
      </c>
      <c r="I36" s="11">
        <f t="shared" si="1"/>
        <v>291.855129032258</v>
      </c>
      <c r="J36" s="11">
        <f t="shared" si="2"/>
        <v>0.171155601865461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3.53537399587763</v>
      </c>
      <c r="P36" s="11">
        <f t="shared" si="5"/>
        <v>0.605099064083936</v>
      </c>
      <c r="Q36" s="15">
        <f t="shared" si="6"/>
        <v>0.0786628783309117</v>
      </c>
      <c r="R36" s="11">
        <f t="shared" si="7"/>
        <v>0.129143083333333</v>
      </c>
      <c r="S36" s="16">
        <f t="shared" si="8"/>
        <v>0.609114141466438</v>
      </c>
      <c r="T36" s="3">
        <v>0.01</v>
      </c>
      <c r="U36" s="17">
        <f t="shared" si="9"/>
        <v>0.00609114141466438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0.0355411414146644</v>
      </c>
      <c r="AR36" s="24">
        <f t="shared" si="15"/>
        <v>99.3408333333333</v>
      </c>
      <c r="AS36" s="1">
        <f t="shared" si="16"/>
        <v>0.13</v>
      </c>
      <c r="AT36" s="2">
        <f>$E$4/12</f>
        <v>2.55833333333333</v>
      </c>
      <c r="AU36" s="1">
        <f t="shared" si="17"/>
        <v>7867.45838598245</v>
      </c>
    </row>
    <row r="37" s="1" customFormat="1" spans="1:47">
      <c r="A37" s="6"/>
      <c r="B37" s="6"/>
      <c r="C37" s="9">
        <v>8</v>
      </c>
      <c r="D37" s="10">
        <v>17.4223870967742</v>
      </c>
      <c r="E37" s="12">
        <f t="shared" si="18"/>
        <v>18.7051290322581</v>
      </c>
      <c r="F37" s="9" t="s">
        <v>109</v>
      </c>
      <c r="G37" s="6">
        <v>9</v>
      </c>
      <c r="H37" s="11">
        <f t="shared" si="0"/>
        <v>17.4223870967742</v>
      </c>
      <c r="I37" s="11">
        <f t="shared" si="1"/>
        <v>290.572387096774</v>
      </c>
      <c r="J37" s="11">
        <f t="shared" si="2"/>
        <v>0.147716754386522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3.92368326512703</v>
      </c>
      <c r="P37" s="11">
        <f t="shared" si="5"/>
        <v>0.579593757165277</v>
      </c>
      <c r="Q37" s="15">
        <f t="shared" si="6"/>
        <v>0.075347188431486</v>
      </c>
      <c r="R37" s="11">
        <f t="shared" si="7"/>
        <v>0.129143083333333</v>
      </c>
      <c r="S37" s="16">
        <f t="shared" si="8"/>
        <v>0.583439596505578</v>
      </c>
      <c r="T37" s="3">
        <v>0.01</v>
      </c>
      <c r="U37" s="17">
        <f t="shared" si="9"/>
        <v>0.00583439596505578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0.0277343959650558</v>
      </c>
      <c r="AR37" s="24">
        <f t="shared" si="15"/>
        <v>99.3408333333333</v>
      </c>
      <c r="AS37" s="1">
        <f t="shared" si="16"/>
        <v>0.13</v>
      </c>
      <c r="AT37" s="2">
        <f>$E$4/12</f>
        <v>2.55833333333333</v>
      </c>
      <c r="AU37" s="1">
        <f t="shared" si="17"/>
        <v>6139.34154701645</v>
      </c>
    </row>
    <row r="38" s="1" customFormat="1" spans="1:47">
      <c r="A38" s="6"/>
      <c r="B38" s="6"/>
      <c r="C38" s="9">
        <v>9</v>
      </c>
      <c r="D38" s="10">
        <v>12.8783333333333</v>
      </c>
      <c r="E38" s="12">
        <f t="shared" si="18"/>
        <v>17.4223870967742</v>
      </c>
      <c r="F38" s="9" t="s">
        <v>109</v>
      </c>
      <c r="G38" s="6">
        <v>10</v>
      </c>
      <c r="H38" s="11">
        <f t="shared" si="0"/>
        <v>12.8783333333333</v>
      </c>
      <c r="I38" s="11">
        <f t="shared" si="1"/>
        <v>286.028333333333</v>
      </c>
      <c r="J38" s="11">
        <f t="shared" si="2"/>
        <v>0.0867428826019795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4.33749784129509</v>
      </c>
      <c r="P38" s="11">
        <f t="shared" si="5"/>
        <v>0.376247066033799</v>
      </c>
      <c r="Q38" s="15">
        <f t="shared" si="6"/>
        <v>0.0489121185843939</v>
      </c>
      <c r="R38" s="11">
        <f t="shared" si="7"/>
        <v>0.129143083333333</v>
      </c>
      <c r="S38" s="16">
        <f t="shared" si="8"/>
        <v>0.378743617713898</v>
      </c>
      <c r="T38" s="3">
        <v>0.01</v>
      </c>
      <c r="U38" s="17">
        <f t="shared" si="9"/>
        <v>0.00378743617713898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0.025687436177139</v>
      </c>
      <c r="AR38" s="24">
        <f t="shared" si="15"/>
        <v>99.3408333333333</v>
      </c>
      <c r="AS38" s="1">
        <f t="shared" si="16"/>
        <v>0.13</v>
      </c>
      <c r="AT38" s="2">
        <f>$E$4/12</f>
        <v>2.55833333333333</v>
      </c>
      <c r="AU38" s="1">
        <f t="shared" si="17"/>
        <v>5686.22242061241</v>
      </c>
    </row>
    <row r="39" s="1" customFormat="1" spans="1:47">
      <c r="A39" s="6"/>
      <c r="B39" s="6"/>
      <c r="C39" s="9">
        <v>10</v>
      </c>
      <c r="D39" s="10">
        <v>4.77987096774194</v>
      </c>
      <c r="E39" s="12">
        <f t="shared" si="18"/>
        <v>12.8783333333333</v>
      </c>
      <c r="F39" s="9" t="s">
        <v>109</v>
      </c>
      <c r="G39" s="6">
        <v>11</v>
      </c>
      <c r="H39" s="11">
        <f t="shared" si="0"/>
        <v>4.77987096774194</v>
      </c>
      <c r="I39" s="11">
        <f t="shared" si="1"/>
        <v>277.929870967742</v>
      </c>
      <c r="J39" s="11">
        <f t="shared" si="2"/>
        <v>0.0321699986223162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3.76318823649822</v>
      </c>
      <c r="O39" s="11">
        <f t="shared" si="19"/>
        <v>1.1914708720964</v>
      </c>
      <c r="P39" s="11">
        <f t="shared" si="5"/>
        <v>0.038329616313871</v>
      </c>
      <c r="Q39" s="15">
        <f t="shared" si="6"/>
        <v>0.00498285012080324</v>
      </c>
      <c r="R39" s="11">
        <f t="shared" si="7"/>
        <v>0.129143083333333</v>
      </c>
      <c r="S39" s="16">
        <f t="shared" si="8"/>
        <v>0.0385839488433301</v>
      </c>
      <c r="T39" s="3">
        <v>0.01</v>
      </c>
      <c r="U39" s="17">
        <f t="shared" si="9"/>
        <v>0.000385839488433301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0.0222858394884333</v>
      </c>
      <c r="AR39" s="24">
        <f t="shared" si="15"/>
        <v>99.3408333333333</v>
      </c>
      <c r="AS39" s="1">
        <f t="shared" si="16"/>
        <v>0.13</v>
      </c>
      <c r="AT39" s="2">
        <f>$E$4/12</f>
        <v>2.55833333333333</v>
      </c>
      <c r="AU39" s="1">
        <f t="shared" si="17"/>
        <v>4933.23815142275</v>
      </c>
    </row>
    <row r="40" s="1" customFormat="1" spans="1:48">
      <c r="A40" s="6"/>
      <c r="B40" s="6"/>
      <c r="C40" s="9">
        <v>11</v>
      </c>
      <c r="D40" s="10">
        <v>-1.43263333333333</v>
      </c>
      <c r="E40" s="12">
        <f t="shared" si="18"/>
        <v>4.77987096774194</v>
      </c>
      <c r="F40" s="9" t="s">
        <v>111</v>
      </c>
      <c r="G40" s="6">
        <v>12</v>
      </c>
      <c r="H40" s="11">
        <f t="shared" si="0"/>
        <v>-1.43263333333333</v>
      </c>
      <c r="I40" s="11">
        <f t="shared" si="1"/>
        <v>271.717366666667</v>
      </c>
      <c r="J40" s="11">
        <f t="shared" si="2"/>
        <v>0.0144405356321617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2.14654958911586</v>
      </c>
      <c r="P40" s="11">
        <f t="shared" si="5"/>
        <v>0.0309973258278297</v>
      </c>
      <c r="Q40" s="15">
        <f t="shared" si="6"/>
        <v>0.00402965235761786</v>
      </c>
      <c r="R40" s="11">
        <f t="shared" si="7"/>
        <v>0.129143083333333</v>
      </c>
      <c r="S40" s="16">
        <f t="shared" si="8"/>
        <v>0.0312030056400068</v>
      </c>
      <c r="T40" s="3">
        <v>0.01</v>
      </c>
      <c r="U40" s="17">
        <f t="shared" si="9"/>
        <v>0.000312030056400068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0.0222120300564001</v>
      </c>
      <c r="AR40" s="24">
        <f t="shared" si="15"/>
        <v>99.3408333333333</v>
      </c>
      <c r="AS40" s="1">
        <f t="shared" si="16"/>
        <v>0.13</v>
      </c>
      <c r="AT40" s="2">
        <f>$E$4/12</f>
        <v>2.55833333333333</v>
      </c>
      <c r="AU40" s="1">
        <f t="shared" si="17"/>
        <v>4916.89954743028</v>
      </c>
      <c r="AV40" s="1">
        <f>SUM(AU29:AU40)</f>
        <v>68514.658618347</v>
      </c>
    </row>
    <row r="41" s="1" customFormat="1" spans="1:46">
      <c r="A41" s="6"/>
      <c r="B41" s="6"/>
      <c r="C41" s="9">
        <v>12</v>
      </c>
      <c r="D41" s="10">
        <v>-10.3272903225806</v>
      </c>
      <c r="E41" s="12">
        <f t="shared" si="18"/>
        <v>-1.43263333333333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-7.12740064835484</v>
      </c>
      <c r="E44" s="9"/>
      <c r="F44" s="9"/>
      <c r="G44" s="6">
        <v>1</v>
      </c>
      <c r="H44" s="11">
        <f t="shared" ref="H44:H55" si="20">E45</f>
        <v>-7.12740064835484</v>
      </c>
      <c r="I44" s="11">
        <f t="shared" ref="I44:I55" si="21">H44+273.15</f>
        <v>266.022599351645</v>
      </c>
      <c r="J44" s="11">
        <f t="shared" ref="J44:J55" si="22">EXP(($C$18*(I44-$C$16))/($C$19*I44*$C$16))</f>
        <v>0.00670552927572822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0.00410530383671484</v>
      </c>
      <c r="Q44" s="15">
        <f t="shared" ref="Q44:Q55" si="26">P44*$B$46</f>
        <v>0.000738954690608671</v>
      </c>
      <c r="R44" s="11">
        <f t="shared" ref="R44:R55" si="27">L44*$B$46</f>
        <v>0.1102008</v>
      </c>
      <c r="S44" s="16">
        <f t="shared" ref="S44:S55" si="28">Q44/R44</f>
        <v>0.00670552927572822</v>
      </c>
      <c r="T44" s="3">
        <v>0.01</v>
      </c>
      <c r="U44" s="17">
        <f t="shared" ref="U44:U55" si="29">S44*T44</f>
        <v>6.70552927572822e-5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0.0191670552927573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53.4916666666667</v>
      </c>
      <c r="AU44" s="1">
        <f t="shared" ref="AU44:AU55" si="37">AT44*10000*AS44*0.67*AR44*AQ44</f>
        <v>75700.9056651651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-8.28425806451613</v>
      </c>
      <c r="E45" s="12">
        <f t="shared" ref="E45:E56" si="38">D44</f>
        <v>-7.12740064835484</v>
      </c>
      <c r="F45" s="9" t="s">
        <v>109</v>
      </c>
      <c r="G45" s="6">
        <v>2</v>
      </c>
      <c r="H45" s="11">
        <f t="shared" si="20"/>
        <v>-8.28425806451613</v>
      </c>
      <c r="I45" s="11">
        <f t="shared" si="21"/>
        <v>264.865741935484</v>
      </c>
      <c r="J45" s="11">
        <f t="shared" si="22"/>
        <v>0.00571485102524576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1.22034802949662</v>
      </c>
      <c r="P45" s="11">
        <f t="shared" si="25"/>
        <v>0.0069741071875254</v>
      </c>
      <c r="Q45" s="15">
        <f t="shared" si="26"/>
        <v>0.00125533929375457</v>
      </c>
      <c r="R45" s="11">
        <f t="shared" si="27"/>
        <v>0.1102008</v>
      </c>
      <c r="S45" s="16">
        <f t="shared" si="28"/>
        <v>0.0113913809496353</v>
      </c>
      <c r="T45" s="3">
        <v>0.01</v>
      </c>
      <c r="U45" s="17">
        <f t="shared" si="29"/>
        <v>0.000113913809496353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0.0192139138094964</v>
      </c>
      <c r="AR45" s="24">
        <f t="shared" si="35"/>
        <v>61.2226666666667</v>
      </c>
      <c r="AS45" s="1">
        <f t="shared" si="36"/>
        <v>0.18</v>
      </c>
      <c r="AT45" s="2">
        <f>$E$3/12</f>
        <v>53.4916666666667</v>
      </c>
      <c r="AU45" s="1">
        <f t="shared" si="37"/>
        <v>75885.9748946891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-4.28693103448276</v>
      </c>
      <c r="E46" s="12">
        <f t="shared" si="38"/>
        <v>-8.28425806451613</v>
      </c>
      <c r="F46" s="9" t="s">
        <v>109</v>
      </c>
      <c r="G46" s="6">
        <v>3</v>
      </c>
      <c r="H46" s="11">
        <f t="shared" si="20"/>
        <v>-4.28693103448276</v>
      </c>
      <c r="I46" s="11">
        <f t="shared" si="21"/>
        <v>268.863068965517</v>
      </c>
      <c r="J46" s="11">
        <f t="shared" si="22"/>
        <v>0.00987115111003115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1.82560058897576</v>
      </c>
      <c r="P46" s="11">
        <f t="shared" si="25"/>
        <v>0.0180207792803416</v>
      </c>
      <c r="Q46" s="15">
        <f t="shared" si="26"/>
        <v>0.00324374027046149</v>
      </c>
      <c r="R46" s="11">
        <f t="shared" si="27"/>
        <v>0.1102008</v>
      </c>
      <c r="S46" s="16">
        <f t="shared" si="28"/>
        <v>0.0294348159946342</v>
      </c>
      <c r="T46" s="3">
        <v>0.01</v>
      </c>
      <c r="U46" s="17">
        <f t="shared" si="29"/>
        <v>0.000294348159946342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0.0193943481599463</v>
      </c>
      <c r="AR46" s="24">
        <f t="shared" si="35"/>
        <v>61.2226666666667</v>
      </c>
      <c r="AS46" s="1">
        <f t="shared" si="36"/>
        <v>0.18</v>
      </c>
      <c r="AT46" s="2">
        <f>$E$3/12</f>
        <v>53.4916666666667</v>
      </c>
      <c r="AU46" s="1">
        <f t="shared" si="37"/>
        <v>76598.6062057352</v>
      </c>
    </row>
    <row r="47" s="1" customFormat="1" spans="1:47">
      <c r="A47" s="6"/>
      <c r="B47" s="6"/>
      <c r="C47" s="9">
        <v>3</v>
      </c>
      <c r="D47" s="10">
        <v>1.45161290322581</v>
      </c>
      <c r="E47" s="12">
        <f t="shared" si="38"/>
        <v>-4.28693103448276</v>
      </c>
      <c r="F47" s="9" t="s">
        <v>109</v>
      </c>
      <c r="G47" s="6">
        <v>4</v>
      </c>
      <c r="H47" s="11">
        <f t="shared" si="20"/>
        <v>1.45161290322581</v>
      </c>
      <c r="I47" s="11">
        <f t="shared" si="21"/>
        <v>274.601612903226</v>
      </c>
      <c r="J47" s="11">
        <f t="shared" si="22"/>
        <v>0.0210398900648274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2.41980647636209</v>
      </c>
      <c r="P47" s="11">
        <f t="shared" si="25"/>
        <v>0.0509124622408157</v>
      </c>
      <c r="Q47" s="15">
        <f t="shared" si="26"/>
        <v>0.00916424320334682</v>
      </c>
      <c r="R47" s="11">
        <f t="shared" si="27"/>
        <v>0.1102008</v>
      </c>
      <c r="S47" s="16">
        <f t="shared" si="28"/>
        <v>0.0831594979650494</v>
      </c>
      <c r="T47" s="3">
        <v>0.01</v>
      </c>
      <c r="U47" s="17">
        <f t="shared" si="29"/>
        <v>0.000831594979650494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0.0199315949796505</v>
      </c>
      <c r="AR47" s="24">
        <f t="shared" si="35"/>
        <v>61.2226666666667</v>
      </c>
      <c r="AS47" s="1">
        <f t="shared" si="36"/>
        <v>0.18</v>
      </c>
      <c r="AT47" s="2">
        <f>$E$3/12</f>
        <v>53.4916666666667</v>
      </c>
      <c r="AU47" s="1">
        <f t="shared" si="37"/>
        <v>78720.4799206142</v>
      </c>
    </row>
    <row r="48" s="1" customFormat="1" spans="1:47">
      <c r="A48" s="6"/>
      <c r="B48" s="6"/>
      <c r="C48" s="9">
        <v>4</v>
      </c>
      <c r="D48" s="10">
        <v>7.604</v>
      </c>
      <c r="E48" s="12">
        <f t="shared" si="38"/>
        <v>1.45161290322581</v>
      </c>
      <c r="F48" s="9" t="s">
        <v>109</v>
      </c>
      <c r="G48" s="6">
        <v>5</v>
      </c>
      <c r="H48" s="11">
        <f t="shared" si="20"/>
        <v>7.604</v>
      </c>
      <c r="I48" s="11">
        <f t="shared" si="21"/>
        <v>280.754</v>
      </c>
      <c r="J48" s="11">
        <f t="shared" si="22"/>
        <v>0.0457612156631534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2.25044931341521</v>
      </c>
      <c r="O48" s="11">
        <f t="shared" si="39"/>
        <v>0.730671367372731</v>
      </c>
      <c r="P48" s="11">
        <f t="shared" si="25"/>
        <v>0.0334364100212347</v>
      </c>
      <c r="Q48" s="15">
        <f t="shared" si="26"/>
        <v>0.00601855380382224</v>
      </c>
      <c r="R48" s="11">
        <f t="shared" si="27"/>
        <v>0.1102008</v>
      </c>
      <c r="S48" s="16">
        <f t="shared" si="28"/>
        <v>0.0546144293310234</v>
      </c>
      <c r="T48" s="3">
        <v>0.01</v>
      </c>
      <c r="U48" s="17">
        <f t="shared" si="29"/>
        <v>0.000546144293310234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0.0196461442933102</v>
      </c>
      <c r="AR48" s="24">
        <f t="shared" si="35"/>
        <v>61.2226666666667</v>
      </c>
      <c r="AS48" s="1">
        <f t="shared" si="36"/>
        <v>0.18</v>
      </c>
      <c r="AT48" s="2">
        <f>$E$3/12</f>
        <v>53.4916666666667</v>
      </c>
      <c r="AU48" s="1">
        <f t="shared" si="37"/>
        <v>77593.0831896794</v>
      </c>
    </row>
    <row r="49" s="1" customFormat="1" spans="1:47">
      <c r="A49" s="6"/>
      <c r="B49" s="6"/>
      <c r="C49" s="9">
        <v>5</v>
      </c>
      <c r="D49" s="10">
        <v>12.4862580645161</v>
      </c>
      <c r="E49" s="12">
        <f t="shared" si="38"/>
        <v>7.604</v>
      </c>
      <c r="F49" s="9" t="s">
        <v>111</v>
      </c>
      <c r="G49" s="6">
        <v>6</v>
      </c>
      <c r="H49" s="11">
        <f t="shared" si="20"/>
        <v>12.4862580645161</v>
      </c>
      <c r="I49" s="11">
        <f t="shared" si="21"/>
        <v>285.636258064516</v>
      </c>
      <c r="J49" s="11">
        <f t="shared" si="22"/>
        <v>0.0827829329771187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1.30946162401816</v>
      </c>
      <c r="P49" s="11">
        <f t="shared" si="25"/>
        <v>0.108401073857205</v>
      </c>
      <c r="Q49" s="15">
        <f t="shared" si="26"/>
        <v>0.0195121932942968</v>
      </c>
      <c r="R49" s="11">
        <f t="shared" si="27"/>
        <v>0.1102008</v>
      </c>
      <c r="S49" s="16">
        <f t="shared" si="28"/>
        <v>0.177060359764147</v>
      </c>
      <c r="T49" s="3">
        <v>0.01</v>
      </c>
      <c r="U49" s="17">
        <f t="shared" si="29"/>
        <v>0.00177060359764147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0.0298206035976415</v>
      </c>
      <c r="AR49" s="24">
        <f t="shared" si="35"/>
        <v>61.2226666666667</v>
      </c>
      <c r="AS49" s="1">
        <f t="shared" si="36"/>
        <v>0.18</v>
      </c>
      <c r="AT49" s="2">
        <f>$E$3/12</f>
        <v>53.4916666666667</v>
      </c>
      <c r="AU49" s="1">
        <f t="shared" si="37"/>
        <v>117777.439744558</v>
      </c>
    </row>
    <row r="50" s="1" customFormat="1" spans="1:47">
      <c r="A50" s="6"/>
      <c r="B50" s="6"/>
      <c r="C50" s="9">
        <v>6</v>
      </c>
      <c r="D50" s="10">
        <v>16.7108333333333</v>
      </c>
      <c r="E50" s="12">
        <f t="shared" si="38"/>
        <v>12.4862580645161</v>
      </c>
      <c r="F50" s="9" t="s">
        <v>109</v>
      </c>
      <c r="G50" s="6">
        <v>7</v>
      </c>
      <c r="H50" s="11">
        <f t="shared" si="20"/>
        <v>16.7108333333333</v>
      </c>
      <c r="I50" s="11">
        <f t="shared" si="21"/>
        <v>289.860833333333</v>
      </c>
      <c r="J50" s="11">
        <f t="shared" si="22"/>
        <v>0.136052160003757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1.81328721682763</v>
      </c>
      <c r="P50" s="11">
        <f t="shared" si="25"/>
        <v>0.246701642556599</v>
      </c>
      <c r="Q50" s="15">
        <f t="shared" si="26"/>
        <v>0.0444062956601878</v>
      </c>
      <c r="R50" s="11">
        <f t="shared" si="27"/>
        <v>0.1102008</v>
      </c>
      <c r="S50" s="16">
        <f t="shared" si="28"/>
        <v>0.402958015370014</v>
      </c>
      <c r="T50" s="3">
        <v>0.01</v>
      </c>
      <c r="U50" s="17">
        <f t="shared" si="29"/>
        <v>0.00402958015370014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0.0320795801537001</v>
      </c>
      <c r="AR50" s="24">
        <f t="shared" si="35"/>
        <v>61.2226666666667</v>
      </c>
      <c r="AS50" s="1">
        <f t="shared" si="36"/>
        <v>0.18</v>
      </c>
      <c r="AT50" s="2">
        <f>$E$3/12</f>
        <v>53.4916666666667</v>
      </c>
      <c r="AU50" s="1">
        <f t="shared" si="37"/>
        <v>126699.340816897</v>
      </c>
    </row>
    <row r="51" s="1" customFormat="1" spans="1:47">
      <c r="A51" s="6"/>
      <c r="B51" s="6"/>
      <c r="C51" s="9">
        <v>7</v>
      </c>
      <c r="D51" s="10">
        <v>18.7051290322581</v>
      </c>
      <c r="E51" s="12">
        <f t="shared" si="38"/>
        <v>16.7108333333333</v>
      </c>
      <c r="F51" s="9" t="s">
        <v>109</v>
      </c>
      <c r="G51" s="6">
        <v>8</v>
      </c>
      <c r="H51" s="11">
        <f t="shared" si="20"/>
        <v>18.7051290322581</v>
      </c>
      <c r="I51" s="11">
        <f t="shared" si="21"/>
        <v>291.855129032258</v>
      </c>
      <c r="J51" s="11">
        <f t="shared" si="22"/>
        <v>0.171155601865461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2.17881224093769</v>
      </c>
      <c r="P51" s="11">
        <f t="shared" si="25"/>
        <v>0.372915920449525</v>
      </c>
      <c r="Q51" s="15">
        <f t="shared" si="26"/>
        <v>0.0671248656809145</v>
      </c>
      <c r="R51" s="11">
        <f t="shared" si="27"/>
        <v>0.1102008</v>
      </c>
      <c r="S51" s="16">
        <f t="shared" si="28"/>
        <v>0.609114141466437</v>
      </c>
      <c r="T51" s="3">
        <v>0.01</v>
      </c>
      <c r="U51" s="17">
        <f t="shared" si="29"/>
        <v>0.00609114141466437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0.0341411414146644</v>
      </c>
      <c r="AR51" s="24">
        <f t="shared" si="35"/>
        <v>61.2226666666667</v>
      </c>
      <c r="AS51" s="1">
        <f t="shared" si="36"/>
        <v>0.18</v>
      </c>
      <c r="AT51" s="2">
        <f>$E$3/12</f>
        <v>53.4916666666667</v>
      </c>
      <c r="AU51" s="1">
        <f t="shared" si="37"/>
        <v>134841.543787333</v>
      </c>
    </row>
    <row r="52" s="1" customFormat="1" spans="1:47">
      <c r="A52" s="6"/>
      <c r="B52" s="6"/>
      <c r="C52" s="9">
        <v>8</v>
      </c>
      <c r="D52" s="10">
        <v>17.4223870967742</v>
      </c>
      <c r="E52" s="12">
        <f t="shared" si="38"/>
        <v>18.7051290322581</v>
      </c>
      <c r="F52" s="9" t="s">
        <v>109</v>
      </c>
      <c r="G52" s="6">
        <v>9</v>
      </c>
      <c r="H52" s="11">
        <f t="shared" si="20"/>
        <v>17.4223870967742</v>
      </c>
      <c r="I52" s="11">
        <f t="shared" si="21"/>
        <v>290.572387096774</v>
      </c>
      <c r="J52" s="11">
        <f t="shared" si="22"/>
        <v>0.147716754386522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2.41812298715483</v>
      </c>
      <c r="P52" s="11">
        <f t="shared" si="25"/>
        <v>0.357197279369954</v>
      </c>
      <c r="Q52" s="15">
        <f t="shared" si="26"/>
        <v>0.0642955102865918</v>
      </c>
      <c r="R52" s="11">
        <f t="shared" si="27"/>
        <v>0.1102008</v>
      </c>
      <c r="S52" s="16">
        <f t="shared" si="28"/>
        <v>0.583439596505577</v>
      </c>
      <c r="T52" s="3">
        <v>0.01</v>
      </c>
      <c r="U52" s="17">
        <f t="shared" si="29"/>
        <v>0.00583439596505577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0.0249343959650558</v>
      </c>
      <c r="AR52" s="24">
        <f t="shared" si="35"/>
        <v>61.2226666666667</v>
      </c>
      <c r="AS52" s="1">
        <f t="shared" si="36"/>
        <v>0.18</v>
      </c>
      <c r="AT52" s="2">
        <f>$E$3/12</f>
        <v>53.4916666666667</v>
      </c>
      <c r="AU52" s="1">
        <f t="shared" si="37"/>
        <v>98479.2044441912</v>
      </c>
    </row>
    <row r="53" s="1" customFormat="1" spans="1:47">
      <c r="A53" s="6"/>
      <c r="B53" s="6"/>
      <c r="C53" s="9">
        <v>9</v>
      </c>
      <c r="D53" s="10">
        <v>12.8783333333333</v>
      </c>
      <c r="E53" s="12">
        <f t="shared" si="38"/>
        <v>17.4223870967742</v>
      </c>
      <c r="F53" s="9" t="s">
        <v>109</v>
      </c>
      <c r="G53" s="6">
        <v>10</v>
      </c>
      <c r="H53" s="11">
        <f t="shared" si="20"/>
        <v>12.8783333333333</v>
      </c>
      <c r="I53" s="11">
        <f t="shared" si="21"/>
        <v>286.028333333333</v>
      </c>
      <c r="J53" s="11">
        <f t="shared" si="22"/>
        <v>0.0867428826019795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2.67315237445155</v>
      </c>
      <c r="P53" s="11">
        <f t="shared" si="25"/>
        <v>0.231876942594253</v>
      </c>
      <c r="Q53" s="15">
        <f t="shared" si="26"/>
        <v>0.0417378496669656</v>
      </c>
      <c r="R53" s="11">
        <f t="shared" si="27"/>
        <v>0.1102008</v>
      </c>
      <c r="S53" s="16">
        <f t="shared" si="28"/>
        <v>0.378743617713897</v>
      </c>
      <c r="T53" s="3">
        <v>0.01</v>
      </c>
      <c r="U53" s="17">
        <f t="shared" si="29"/>
        <v>0.00378743617713897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0.022887436177139</v>
      </c>
      <c r="AR53" s="24">
        <f t="shared" si="35"/>
        <v>61.2226666666667</v>
      </c>
      <c r="AS53" s="1">
        <f t="shared" si="36"/>
        <v>0.18</v>
      </c>
      <c r="AT53" s="2">
        <f>$E$3/12</f>
        <v>53.4916666666667</v>
      </c>
      <c r="AU53" s="1">
        <f t="shared" si="37"/>
        <v>90394.6704644708</v>
      </c>
    </row>
    <row r="54" s="1" customFormat="1" spans="1:47">
      <c r="A54" s="6"/>
      <c r="B54" s="6"/>
      <c r="C54" s="9">
        <v>10</v>
      </c>
      <c r="D54" s="10">
        <v>4.77987096774194</v>
      </c>
      <c r="E54" s="12">
        <f t="shared" si="38"/>
        <v>12.8783333333333</v>
      </c>
      <c r="F54" s="9" t="s">
        <v>109</v>
      </c>
      <c r="G54" s="6">
        <v>11</v>
      </c>
      <c r="H54" s="11">
        <f t="shared" si="20"/>
        <v>4.77987096774194</v>
      </c>
      <c r="I54" s="11">
        <f t="shared" si="21"/>
        <v>277.929870967742</v>
      </c>
      <c r="J54" s="11">
        <f t="shared" si="22"/>
        <v>0.0321699986223162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2.31921166026443</v>
      </c>
      <c r="O54" s="11">
        <f t="shared" si="39"/>
        <v>0.734290438259531</v>
      </c>
      <c r="P54" s="11">
        <f t="shared" si="25"/>
        <v>0.0236221223871891</v>
      </c>
      <c r="Q54" s="15">
        <f t="shared" si="26"/>
        <v>0.00425198202969404</v>
      </c>
      <c r="R54" s="11">
        <f t="shared" si="27"/>
        <v>0.1102008</v>
      </c>
      <c r="S54" s="16">
        <f t="shared" si="28"/>
        <v>0.03858394884333</v>
      </c>
      <c r="T54" s="3">
        <v>0.01</v>
      </c>
      <c r="U54" s="17">
        <f t="shared" si="29"/>
        <v>0.0003858394884333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0.0194858394884333</v>
      </c>
      <c r="AR54" s="24">
        <f t="shared" si="35"/>
        <v>61.2226666666667</v>
      </c>
      <c r="AS54" s="1">
        <f t="shared" si="36"/>
        <v>0.18</v>
      </c>
      <c r="AT54" s="2">
        <f>$E$3/12</f>
        <v>53.4916666666667</v>
      </c>
      <c r="AU54" s="1">
        <f t="shared" si="37"/>
        <v>76959.9541708339</v>
      </c>
    </row>
    <row r="55" s="1" customFormat="1" spans="1:48">
      <c r="A55" s="6"/>
      <c r="B55" s="6"/>
      <c r="C55" s="9">
        <v>11</v>
      </c>
      <c r="D55" s="10">
        <v>-1.43263333333333</v>
      </c>
      <c r="E55" s="12">
        <f t="shared" si="38"/>
        <v>4.77987096774194</v>
      </c>
      <c r="F55" s="9" t="s">
        <v>111</v>
      </c>
      <c r="G55" s="6">
        <v>12</v>
      </c>
      <c r="H55" s="11">
        <f t="shared" si="20"/>
        <v>-1.43263333333333</v>
      </c>
      <c r="I55" s="11">
        <f t="shared" si="21"/>
        <v>271.717366666667</v>
      </c>
      <c r="J55" s="11">
        <f t="shared" si="22"/>
        <v>0.0144405356321617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1.32289498253901</v>
      </c>
      <c r="P55" s="11">
        <f t="shared" si="25"/>
        <v>0.0191033121329625</v>
      </c>
      <c r="Q55" s="15">
        <f t="shared" si="26"/>
        <v>0.00343859618393326</v>
      </c>
      <c r="R55" s="11">
        <f t="shared" si="27"/>
        <v>0.1102008</v>
      </c>
      <c r="S55" s="16">
        <f t="shared" si="28"/>
        <v>0.0312030056400068</v>
      </c>
      <c r="T55" s="3">
        <v>0.01</v>
      </c>
      <c r="U55" s="17">
        <f t="shared" si="29"/>
        <v>0.000312030056400068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0.0194120300564001</v>
      </c>
      <c r="AR55" s="24">
        <f t="shared" si="35"/>
        <v>61.2226666666667</v>
      </c>
      <c r="AS55" s="1">
        <f t="shared" si="36"/>
        <v>0.18</v>
      </c>
      <c r="AT55" s="2">
        <f>$E$3/12</f>
        <v>53.4916666666667</v>
      </c>
      <c r="AU55" s="1">
        <f t="shared" si="37"/>
        <v>76668.441428464</v>
      </c>
      <c r="AV55" s="1">
        <f>SUM(AU44:AU55)</f>
        <v>1106319.64473263</v>
      </c>
    </row>
    <row r="56" s="1" customFormat="1" spans="1:46">
      <c r="A56" s="6"/>
      <c r="B56" s="6"/>
      <c r="C56" s="9">
        <v>12</v>
      </c>
      <c r="D56" s="10">
        <v>-10.3272903225806</v>
      </c>
      <c r="E56" s="12">
        <f t="shared" si="38"/>
        <v>-1.43263333333333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-7.12740064835484</v>
      </c>
      <c r="E60" s="9"/>
      <c r="F60" s="9"/>
      <c r="G60" s="6">
        <v>1</v>
      </c>
      <c r="H60" s="11">
        <f t="shared" ref="H60:H71" si="40">E61</f>
        <v>-7.12740064835484</v>
      </c>
      <c r="I60" s="11">
        <f t="shared" ref="I60:I71" si="41">H60+273.15</f>
        <v>266.022599351645</v>
      </c>
      <c r="J60" s="11">
        <f t="shared" ref="J60:J71" si="42">EXP(($C$18*(I60-$C$16))/($C$19*I60*$C$16))</f>
        <v>0.00670552927572822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0.00925161874172222</v>
      </c>
      <c r="Q60" s="15">
        <f t="shared" ref="Q60:Q71" si="46">P60*$B$62</f>
        <v>0.000925161874172222</v>
      </c>
      <c r="R60" s="11">
        <f t="shared" ref="R60:R71" si="47">L60*$B$62</f>
        <v>0.13797</v>
      </c>
      <c r="S60" s="16">
        <f t="shared" ref="S60:S71" si="48">Q60/R60</f>
        <v>0.00670552927572822</v>
      </c>
      <c r="T60" s="3">
        <v>0.01</v>
      </c>
      <c r="U60" s="17">
        <f t="shared" ref="U60:U71" si="49">S60*T60</f>
        <v>6.70552927572822e-5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0.0123670552927573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0.0333333333333333</v>
      </c>
      <c r="AU60" s="1">
        <f t="shared" ref="AU60:AU71" si="57">AT60*10000*AS60*0.67*AR60*AQ60</f>
        <v>38.1069784852318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-8.28425806451613</v>
      </c>
      <c r="E61" s="12">
        <f t="shared" ref="E61:E72" si="58">D60</f>
        <v>-7.12740064835484</v>
      </c>
      <c r="F61" s="9" t="s">
        <v>109</v>
      </c>
      <c r="G61" s="6">
        <v>2</v>
      </c>
      <c r="H61" s="11">
        <f t="shared" si="40"/>
        <v>-8.28425806451613</v>
      </c>
      <c r="I61" s="11">
        <f t="shared" si="41"/>
        <v>264.865741935484</v>
      </c>
      <c r="J61" s="11">
        <f t="shared" si="42"/>
        <v>0.00571485102524576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2.75014838125828</v>
      </c>
      <c r="P61" s="11">
        <f t="shared" si="45"/>
        <v>0.0157166882962118</v>
      </c>
      <c r="Q61" s="15">
        <f t="shared" si="46"/>
        <v>0.00157166882962119</v>
      </c>
      <c r="R61" s="11">
        <f t="shared" si="47"/>
        <v>0.13797</v>
      </c>
      <c r="S61" s="16">
        <f t="shared" si="48"/>
        <v>0.0113913809496353</v>
      </c>
      <c r="T61" s="3">
        <v>0.01</v>
      </c>
      <c r="U61" s="17">
        <f t="shared" si="49"/>
        <v>0.000113913809496353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0.0124139138094964</v>
      </c>
      <c r="AR61" s="24">
        <f t="shared" si="55"/>
        <v>137.97</v>
      </c>
      <c r="AS61" s="1">
        <f t="shared" si="56"/>
        <v>0.1</v>
      </c>
      <c r="AT61" s="2">
        <f>$E$5/12</f>
        <v>0.0333333333333333</v>
      </c>
      <c r="AU61" s="1">
        <f t="shared" si="57"/>
        <v>38.2513650386154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-4.28693103448276</v>
      </c>
      <c r="E62" s="12">
        <f t="shared" si="58"/>
        <v>-8.28425806451613</v>
      </c>
      <c r="F62" s="9" t="s">
        <v>109</v>
      </c>
      <c r="G62" s="6">
        <v>3</v>
      </c>
      <c r="H62" s="11">
        <f t="shared" si="40"/>
        <v>-4.28693103448276</v>
      </c>
      <c r="I62" s="11">
        <f t="shared" si="41"/>
        <v>268.863068965517</v>
      </c>
      <c r="J62" s="11">
        <f t="shared" si="42"/>
        <v>0.00987115111003115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4.11413169296207</v>
      </c>
      <c r="P62" s="11">
        <f t="shared" si="45"/>
        <v>0.0406112156277968</v>
      </c>
      <c r="Q62" s="15">
        <f t="shared" si="46"/>
        <v>0.00406112156277968</v>
      </c>
      <c r="R62" s="11">
        <f t="shared" si="47"/>
        <v>0.13797</v>
      </c>
      <c r="S62" s="16">
        <f t="shared" si="48"/>
        <v>0.0294348159946342</v>
      </c>
      <c r="T62" s="3">
        <v>0.01</v>
      </c>
      <c r="U62" s="17">
        <f t="shared" si="49"/>
        <v>0.000294348159946342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0.0125943481599463</v>
      </c>
      <c r="AR62" s="24">
        <f t="shared" si="55"/>
        <v>137.97</v>
      </c>
      <c r="AS62" s="1">
        <f t="shared" si="56"/>
        <v>0.1</v>
      </c>
      <c r="AT62" s="2">
        <f>$E$5/12</f>
        <v>0.0333333333333333</v>
      </c>
      <c r="AU62" s="1">
        <f t="shared" si="57"/>
        <v>38.8073428156875</v>
      </c>
    </row>
    <row r="63" s="1" customFormat="1" spans="1:47">
      <c r="A63" s="6"/>
      <c r="B63" s="6"/>
      <c r="C63" s="9">
        <v>3</v>
      </c>
      <c r="D63" s="10">
        <v>1.45161290322581</v>
      </c>
      <c r="E63" s="12">
        <f t="shared" si="58"/>
        <v>-4.28693103448276</v>
      </c>
      <c r="F63" s="9" t="s">
        <v>109</v>
      </c>
      <c r="G63" s="6">
        <v>4</v>
      </c>
      <c r="H63" s="11">
        <f t="shared" si="40"/>
        <v>1.45161290322581</v>
      </c>
      <c r="I63" s="11">
        <f t="shared" si="41"/>
        <v>274.601612903226</v>
      </c>
      <c r="J63" s="11">
        <f t="shared" si="42"/>
        <v>0.0210398900648274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5.45322047733427</v>
      </c>
      <c r="P63" s="11">
        <f t="shared" si="45"/>
        <v>0.114735159342379</v>
      </c>
      <c r="Q63" s="15">
        <f t="shared" si="46"/>
        <v>0.0114735159342379</v>
      </c>
      <c r="R63" s="11">
        <f t="shared" si="47"/>
        <v>0.13797</v>
      </c>
      <c r="S63" s="16">
        <f t="shared" si="48"/>
        <v>0.0831594979650494</v>
      </c>
      <c r="T63" s="3">
        <v>0.01</v>
      </c>
      <c r="U63" s="17">
        <f t="shared" si="49"/>
        <v>0.000831594979650494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0.0131315949796505</v>
      </c>
      <c r="AR63" s="24">
        <f t="shared" si="55"/>
        <v>137.97</v>
      </c>
      <c r="AS63" s="1">
        <f t="shared" si="56"/>
        <v>0.1</v>
      </c>
      <c r="AT63" s="2">
        <f>$E$5/12</f>
        <v>0.0333333333333333</v>
      </c>
      <c r="AU63" s="1">
        <f t="shared" si="57"/>
        <v>40.4627775586465</v>
      </c>
    </row>
    <row r="64" s="1" customFormat="1" spans="1:47">
      <c r="A64" s="6"/>
      <c r="B64" s="6"/>
      <c r="C64" s="9">
        <v>4</v>
      </c>
      <c r="D64" s="10">
        <v>7.604</v>
      </c>
      <c r="E64" s="12">
        <f t="shared" si="58"/>
        <v>1.45161290322581</v>
      </c>
      <c r="F64" s="9" t="s">
        <v>109</v>
      </c>
      <c r="G64" s="6">
        <v>5</v>
      </c>
      <c r="H64" s="11">
        <f t="shared" si="40"/>
        <v>7.604</v>
      </c>
      <c r="I64" s="11">
        <f t="shared" si="41"/>
        <v>280.754</v>
      </c>
      <c r="J64" s="11">
        <f t="shared" si="42"/>
        <v>0.0457612156631534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5.0715610520923</v>
      </c>
      <c r="O64" s="11">
        <f t="shared" si="59"/>
        <v>1.64662426589959</v>
      </c>
      <c r="P64" s="11">
        <f t="shared" si="45"/>
        <v>0.0753515281480129</v>
      </c>
      <c r="Q64" s="15">
        <f t="shared" si="46"/>
        <v>0.00753515281480129</v>
      </c>
      <c r="R64" s="11">
        <f t="shared" si="47"/>
        <v>0.13797</v>
      </c>
      <c r="S64" s="16">
        <f t="shared" si="48"/>
        <v>0.0546144293310233</v>
      </c>
      <c r="T64" s="3">
        <v>0.01</v>
      </c>
      <c r="U64" s="17">
        <f t="shared" si="49"/>
        <v>0.000546144293310233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0.0128461442933102</v>
      </c>
      <c r="AR64" s="24">
        <f t="shared" si="55"/>
        <v>137.97</v>
      </c>
      <c r="AS64" s="1">
        <f t="shared" si="56"/>
        <v>0.1</v>
      </c>
      <c r="AT64" s="2">
        <f>$E$5/12</f>
        <v>0.0333333333333333</v>
      </c>
      <c r="AU64" s="1">
        <f t="shared" si="57"/>
        <v>39.5832097953056</v>
      </c>
    </row>
    <row r="65" s="1" customFormat="1" spans="1:47">
      <c r="A65" s="6"/>
      <c r="B65" s="6"/>
      <c r="C65" s="9">
        <v>5</v>
      </c>
      <c r="D65" s="10">
        <v>12.4862580645161</v>
      </c>
      <c r="E65" s="12">
        <f t="shared" si="58"/>
        <v>7.604</v>
      </c>
      <c r="F65" s="9" t="s">
        <v>111</v>
      </c>
      <c r="G65" s="6">
        <v>6</v>
      </c>
      <c r="H65" s="11">
        <f t="shared" si="40"/>
        <v>12.4862580645161</v>
      </c>
      <c r="I65" s="11">
        <f t="shared" si="41"/>
        <v>285.636258064516</v>
      </c>
      <c r="J65" s="11">
        <f t="shared" si="42"/>
        <v>0.0827829329771187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2.95097273775158</v>
      </c>
      <c r="P65" s="11">
        <f t="shared" si="45"/>
        <v>0.244290178366593</v>
      </c>
      <c r="Q65" s="15">
        <f t="shared" si="46"/>
        <v>0.0244290178366593</v>
      </c>
      <c r="R65" s="11">
        <f t="shared" si="47"/>
        <v>0.13797</v>
      </c>
      <c r="S65" s="16">
        <f t="shared" si="48"/>
        <v>0.177060359764147</v>
      </c>
      <c r="T65" s="3">
        <v>0.01</v>
      </c>
      <c r="U65" s="17">
        <f t="shared" si="49"/>
        <v>0.00177060359764147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0.0198206035976415</v>
      </c>
      <c r="AR65" s="24">
        <f t="shared" si="55"/>
        <v>137.97</v>
      </c>
      <c r="AS65" s="1">
        <f t="shared" si="56"/>
        <v>0.1</v>
      </c>
      <c r="AT65" s="2">
        <f>$E$5/12</f>
        <v>0.0333333333333333</v>
      </c>
      <c r="AU65" s="1">
        <f t="shared" si="57"/>
        <v>61.0738204835206</v>
      </c>
    </row>
    <row r="66" s="1" customFormat="1" spans="1:47">
      <c r="A66" s="6"/>
      <c r="B66" s="6"/>
      <c r="C66" s="9">
        <v>6</v>
      </c>
      <c r="D66" s="10">
        <v>16.7108333333333</v>
      </c>
      <c r="E66" s="12">
        <f t="shared" si="58"/>
        <v>12.4862580645161</v>
      </c>
      <c r="F66" s="9" t="s">
        <v>109</v>
      </c>
      <c r="G66" s="6">
        <v>7</v>
      </c>
      <c r="H66" s="11">
        <f t="shared" si="40"/>
        <v>16.7108333333333</v>
      </c>
      <c r="I66" s="11">
        <f t="shared" si="41"/>
        <v>289.860833333333</v>
      </c>
      <c r="J66" s="11">
        <f t="shared" si="42"/>
        <v>0.136052160003757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4.08638255938499</v>
      </c>
      <c r="P66" s="11">
        <f t="shared" si="45"/>
        <v>0.555961173806008</v>
      </c>
      <c r="Q66" s="15">
        <f t="shared" si="46"/>
        <v>0.0555961173806008</v>
      </c>
      <c r="R66" s="11">
        <f t="shared" si="47"/>
        <v>0.13797</v>
      </c>
      <c r="S66" s="16">
        <f t="shared" si="48"/>
        <v>0.402958015370014</v>
      </c>
      <c r="T66" s="3">
        <v>0.01</v>
      </c>
      <c r="U66" s="17">
        <f t="shared" si="49"/>
        <v>0.00402958015370014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0.0220795801537001</v>
      </c>
      <c r="AR66" s="24">
        <f t="shared" si="55"/>
        <v>137.97</v>
      </c>
      <c r="AS66" s="1">
        <f t="shared" si="56"/>
        <v>0.1</v>
      </c>
      <c r="AT66" s="2">
        <f>$E$5/12</f>
        <v>0.0333333333333333</v>
      </c>
      <c r="AU66" s="1">
        <f t="shared" si="57"/>
        <v>68.0344727150009</v>
      </c>
    </row>
    <row r="67" s="1" customFormat="1" spans="1:47">
      <c r="A67" s="6"/>
      <c r="B67" s="6"/>
      <c r="C67" s="9">
        <v>7</v>
      </c>
      <c r="D67" s="10">
        <v>18.7051290322581</v>
      </c>
      <c r="E67" s="12">
        <f t="shared" si="58"/>
        <v>16.7108333333333</v>
      </c>
      <c r="F67" s="9" t="s">
        <v>109</v>
      </c>
      <c r="G67" s="6">
        <v>8</v>
      </c>
      <c r="H67" s="11">
        <f t="shared" si="40"/>
        <v>18.7051290322581</v>
      </c>
      <c r="I67" s="11">
        <f t="shared" si="41"/>
        <v>291.855129032258</v>
      </c>
      <c r="J67" s="11">
        <f t="shared" si="42"/>
        <v>0.171155601865461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4.91012138557898</v>
      </c>
      <c r="P67" s="11">
        <f t="shared" si="45"/>
        <v>0.840394780981242</v>
      </c>
      <c r="Q67" s="15">
        <f t="shared" si="46"/>
        <v>0.0840394780981242</v>
      </c>
      <c r="R67" s="11">
        <f t="shared" si="47"/>
        <v>0.13797</v>
      </c>
      <c r="S67" s="16">
        <f t="shared" si="48"/>
        <v>0.609114141466436</v>
      </c>
      <c r="T67" s="3">
        <v>0.01</v>
      </c>
      <c r="U67" s="17">
        <f t="shared" si="49"/>
        <v>0.00609114141466436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0.0241411414146644</v>
      </c>
      <c r="AR67" s="24">
        <f t="shared" si="55"/>
        <v>137.97</v>
      </c>
      <c r="AS67" s="1">
        <f t="shared" si="56"/>
        <v>0.1</v>
      </c>
      <c r="AT67" s="2">
        <f>$E$5/12</f>
        <v>0.0333333333333333</v>
      </c>
      <c r="AU67" s="1">
        <f t="shared" si="57"/>
        <v>74.3868232752477</v>
      </c>
    </row>
    <row r="68" s="1" customFormat="1" spans="1:47">
      <c r="A68" s="6"/>
      <c r="B68" s="6"/>
      <c r="C68" s="9">
        <v>8</v>
      </c>
      <c r="D68" s="10">
        <v>17.4223870967742</v>
      </c>
      <c r="E68" s="12">
        <f t="shared" si="58"/>
        <v>18.7051290322581</v>
      </c>
      <c r="F68" s="9" t="s">
        <v>109</v>
      </c>
      <c r="G68" s="6">
        <v>9</v>
      </c>
      <c r="H68" s="11">
        <f t="shared" si="40"/>
        <v>17.4223870967742</v>
      </c>
      <c r="I68" s="11">
        <f t="shared" si="41"/>
        <v>290.572387096774</v>
      </c>
      <c r="J68" s="11">
        <f t="shared" si="42"/>
        <v>0.147716754386522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5.44942660459774</v>
      </c>
      <c r="P68" s="11">
        <f t="shared" si="45"/>
        <v>0.804971611298744</v>
      </c>
      <c r="Q68" s="15">
        <f t="shared" si="46"/>
        <v>0.0804971611298744</v>
      </c>
      <c r="R68" s="11">
        <f t="shared" si="47"/>
        <v>0.13797</v>
      </c>
      <c r="S68" s="16">
        <f t="shared" si="48"/>
        <v>0.583439596505577</v>
      </c>
      <c r="T68" s="3">
        <v>0.01</v>
      </c>
      <c r="U68" s="17">
        <f t="shared" si="49"/>
        <v>0.00583439596505577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0.0181343959650558</v>
      </c>
      <c r="AR68" s="24">
        <f t="shared" si="55"/>
        <v>137.97</v>
      </c>
      <c r="AS68" s="1">
        <f t="shared" si="56"/>
        <v>0.1</v>
      </c>
      <c r="AT68" s="2">
        <f>$E$5/12</f>
        <v>0.0333333333333333</v>
      </c>
      <c r="AU68" s="1">
        <f t="shared" si="57"/>
        <v>55.8780583190053</v>
      </c>
    </row>
    <row r="69" s="1" customFormat="1" spans="1:47">
      <c r="A69" s="6"/>
      <c r="B69" s="6"/>
      <c r="C69" s="9">
        <v>9</v>
      </c>
      <c r="D69" s="10">
        <v>12.8783333333333</v>
      </c>
      <c r="E69" s="12">
        <f t="shared" si="58"/>
        <v>17.4223870967742</v>
      </c>
      <c r="F69" s="9" t="s">
        <v>109</v>
      </c>
      <c r="G69" s="6">
        <v>10</v>
      </c>
      <c r="H69" s="11">
        <f t="shared" si="40"/>
        <v>12.8783333333333</v>
      </c>
      <c r="I69" s="11">
        <f t="shared" si="41"/>
        <v>286.028333333333</v>
      </c>
      <c r="J69" s="11">
        <f t="shared" si="42"/>
        <v>0.0867428826019795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6.02415499329899</v>
      </c>
      <c r="P69" s="11">
        <f t="shared" si="45"/>
        <v>0.522552569359863</v>
      </c>
      <c r="Q69" s="15">
        <f t="shared" si="46"/>
        <v>0.0522552569359863</v>
      </c>
      <c r="R69" s="11">
        <f t="shared" si="47"/>
        <v>0.13797</v>
      </c>
      <c r="S69" s="16">
        <f t="shared" si="48"/>
        <v>0.378743617713897</v>
      </c>
      <c r="T69" s="3">
        <v>0.01</v>
      </c>
      <c r="U69" s="17">
        <f t="shared" si="49"/>
        <v>0.00378743617713897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0.016087436177139</v>
      </c>
      <c r="AR69" s="24">
        <f t="shared" si="55"/>
        <v>137.97</v>
      </c>
      <c r="AS69" s="1">
        <f t="shared" si="56"/>
        <v>0.1</v>
      </c>
      <c r="AT69" s="2">
        <f>$E$5/12</f>
        <v>0.0333333333333333</v>
      </c>
      <c r="AU69" s="1">
        <f t="shared" si="57"/>
        <v>49.5706997157036</v>
      </c>
    </row>
    <row r="70" s="1" customFormat="1" spans="1:47">
      <c r="A70" s="6"/>
      <c r="B70" s="6"/>
      <c r="C70" s="9">
        <v>10</v>
      </c>
      <c r="D70" s="10">
        <v>4.77987096774194</v>
      </c>
      <c r="E70" s="12">
        <f t="shared" si="58"/>
        <v>12.8783333333333</v>
      </c>
      <c r="F70" s="9" t="s">
        <v>109</v>
      </c>
      <c r="G70" s="6">
        <v>11</v>
      </c>
      <c r="H70" s="11">
        <f t="shared" si="40"/>
        <v>4.77987096774194</v>
      </c>
      <c r="I70" s="11">
        <f t="shared" si="41"/>
        <v>277.929870967742</v>
      </c>
      <c r="J70" s="11">
        <f t="shared" si="42"/>
        <v>0.0321699986223162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5.22652230274217</v>
      </c>
      <c r="O70" s="11">
        <f t="shared" si="59"/>
        <v>1.65478012119696</v>
      </c>
      <c r="P70" s="11">
        <f t="shared" si="45"/>
        <v>0.0532342742191424</v>
      </c>
      <c r="Q70" s="15">
        <f t="shared" si="46"/>
        <v>0.00532342742191424</v>
      </c>
      <c r="R70" s="11">
        <f t="shared" si="47"/>
        <v>0.13797</v>
      </c>
      <c r="S70" s="16">
        <f t="shared" si="48"/>
        <v>0.03858394884333</v>
      </c>
      <c r="T70" s="3">
        <v>0.01</v>
      </c>
      <c r="U70" s="17">
        <f t="shared" si="49"/>
        <v>0.0003858394884333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0.0126858394884333</v>
      </c>
      <c r="AR70" s="24">
        <f t="shared" si="55"/>
        <v>137.97</v>
      </c>
      <c r="AS70" s="1">
        <f t="shared" si="56"/>
        <v>0.1</v>
      </c>
      <c r="AT70" s="2">
        <f>$E$5/12</f>
        <v>0.0333333333333333</v>
      </c>
      <c r="AU70" s="1">
        <f t="shared" si="57"/>
        <v>39.0892577908942</v>
      </c>
    </row>
    <row r="71" s="1" customFormat="1" spans="1:48">
      <c r="A71" s="6"/>
      <c r="B71" s="6"/>
      <c r="C71" s="9">
        <v>11</v>
      </c>
      <c r="D71" s="10">
        <v>-1.43263333333333</v>
      </c>
      <c r="E71" s="12">
        <f t="shared" si="58"/>
        <v>4.77987096774194</v>
      </c>
      <c r="F71" s="9" t="s">
        <v>111</v>
      </c>
      <c r="G71" s="6">
        <v>12</v>
      </c>
      <c r="H71" s="11">
        <f t="shared" si="40"/>
        <v>-1.43263333333333</v>
      </c>
      <c r="I71" s="11">
        <f t="shared" si="41"/>
        <v>271.717366666667</v>
      </c>
      <c r="J71" s="11">
        <f t="shared" si="42"/>
        <v>0.0144405356321617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2.98124584697781</v>
      </c>
      <c r="P71" s="11">
        <f t="shared" si="45"/>
        <v>0.0430507868815173</v>
      </c>
      <c r="Q71" s="15">
        <f t="shared" si="46"/>
        <v>0.00430507868815173</v>
      </c>
      <c r="R71" s="11">
        <f t="shared" si="47"/>
        <v>0.13797</v>
      </c>
      <c r="S71" s="16">
        <f t="shared" si="48"/>
        <v>0.0312030056400067</v>
      </c>
      <c r="T71" s="3">
        <v>0.01</v>
      </c>
      <c r="U71" s="17">
        <f t="shared" si="49"/>
        <v>0.000312030056400067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0.0126120300564001</v>
      </c>
      <c r="AR71" s="24">
        <f t="shared" si="55"/>
        <v>137.97</v>
      </c>
      <c r="AS71" s="1">
        <f t="shared" si="56"/>
        <v>0.1</v>
      </c>
      <c r="AT71" s="2">
        <f>$E$5/12</f>
        <v>0.0333333333333333</v>
      </c>
      <c r="AU71" s="1">
        <f t="shared" si="57"/>
        <v>38.8618265736872</v>
      </c>
      <c r="AV71" s="1">
        <f>SUM(AU60:AU71)</f>
        <v>582.106632566546</v>
      </c>
    </row>
    <row r="72" s="1" customFormat="1" spans="1:46">
      <c r="A72" s="6"/>
      <c r="B72" s="6"/>
      <c r="C72" s="9">
        <v>12</v>
      </c>
      <c r="D72" s="10">
        <v>-10.3272903225806</v>
      </c>
      <c r="E72" s="12">
        <f t="shared" si="58"/>
        <v>-1.43263333333333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-7.12740064835484</v>
      </c>
      <c r="E76" s="9"/>
      <c r="F76" s="9"/>
      <c r="G76" s="6">
        <v>1</v>
      </c>
      <c r="H76" s="11">
        <f t="shared" ref="H76:H87" si="60">E77</f>
        <v>-7.12740064835484</v>
      </c>
      <c r="I76" s="11">
        <f t="shared" ref="I76:I87" si="61">H76+273.15</f>
        <v>266.022599351645</v>
      </c>
      <c r="J76" s="11">
        <f t="shared" ref="J76:J87" si="62">EXP(($C$18*(I76-$C$16))/($C$19*I76*$C$16))</f>
        <v>0.00670552927572822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0.000524788690971148</v>
      </c>
      <c r="Q76" s="15">
        <f t="shared" ref="Q76:Q87" si="66">P76*$B$78</f>
        <v>9.97098512845181e-5</v>
      </c>
      <c r="R76" s="11">
        <f t="shared" ref="R76:R87" si="67">L76*$B$78</f>
        <v>0.0148697958333333</v>
      </c>
      <c r="S76" s="16">
        <f t="shared" ref="S76:S87" si="68">Q76/R76</f>
        <v>0.00670552927572823</v>
      </c>
      <c r="T76" s="3">
        <v>0.01</v>
      </c>
      <c r="U76" s="17">
        <f t="shared" ref="U76:U87" si="69">S76*T76</f>
        <v>6.70552927572823e-5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0.0116670552927573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1139.05</v>
      </c>
      <c r="AU76" s="1">
        <f t="shared" ref="AU76:AU87" si="77">AT76*10000*AS76*0.67*AR76*AQ76</f>
        <v>132398.740207352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-8.28425806451613</v>
      </c>
      <c r="E77" s="12">
        <f t="shared" ref="E77:E88" si="78">D76</f>
        <v>-7.12740064835484</v>
      </c>
      <c r="F77" s="9" t="s">
        <v>109</v>
      </c>
      <c r="G77" s="6">
        <v>2</v>
      </c>
      <c r="H77" s="11">
        <f t="shared" si="60"/>
        <v>-8.28425806451613</v>
      </c>
      <c r="I77" s="11">
        <f t="shared" si="61"/>
        <v>264.865741935484</v>
      </c>
      <c r="J77" s="11">
        <f t="shared" si="62"/>
        <v>0.00571485102524576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0.155999377975695</v>
      </c>
      <c r="P77" s="11">
        <f t="shared" si="65"/>
        <v>0.000891513205162105</v>
      </c>
      <c r="Q77" s="15">
        <f t="shared" si="66"/>
        <v>0.0001693875089808</v>
      </c>
      <c r="R77" s="11">
        <f t="shared" si="67"/>
        <v>0.0148697958333333</v>
      </c>
      <c r="S77" s="16">
        <f t="shared" si="68"/>
        <v>0.0113913809496353</v>
      </c>
      <c r="T77" s="3">
        <v>0.01</v>
      </c>
      <c r="U77" s="17">
        <f t="shared" si="69"/>
        <v>0.000113913809496353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0.0117139138094964</v>
      </c>
      <c r="AR77" s="24">
        <f t="shared" si="74"/>
        <v>7.82620833333333</v>
      </c>
      <c r="AS77" s="1">
        <f t="shared" si="75"/>
        <v>0.19</v>
      </c>
      <c r="AT77" s="2">
        <f t="shared" si="76"/>
        <v>1139.05</v>
      </c>
      <c r="AU77" s="1">
        <f t="shared" si="77"/>
        <v>132930.494658545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-4.28693103448276</v>
      </c>
      <c r="E78" s="12">
        <f t="shared" si="78"/>
        <v>-8.28425806451613</v>
      </c>
      <c r="F78" s="9" t="s">
        <v>109</v>
      </c>
      <c r="G78" s="6">
        <v>3</v>
      </c>
      <c r="H78" s="11">
        <f t="shared" si="60"/>
        <v>-4.28693103448276</v>
      </c>
      <c r="I78" s="11">
        <f t="shared" si="61"/>
        <v>268.863068965517</v>
      </c>
      <c r="J78" s="11">
        <f t="shared" si="62"/>
        <v>0.00987115111003115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0.233369948103867</v>
      </c>
      <c r="P78" s="11">
        <f t="shared" si="65"/>
        <v>0.0023036300222734</v>
      </c>
      <c r="Q78" s="15">
        <f t="shared" si="66"/>
        <v>0.000437689704231945</v>
      </c>
      <c r="R78" s="11">
        <f t="shared" si="67"/>
        <v>0.0148697958333333</v>
      </c>
      <c r="S78" s="16">
        <f t="shared" si="68"/>
        <v>0.0294348159946343</v>
      </c>
      <c r="T78" s="3">
        <v>0.01</v>
      </c>
      <c r="U78" s="17">
        <f t="shared" si="69"/>
        <v>0.000294348159946343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0.0118943481599463</v>
      </c>
      <c r="AR78" s="24">
        <f t="shared" si="74"/>
        <v>7.82620833333333</v>
      </c>
      <c r="AS78" s="1">
        <f t="shared" si="75"/>
        <v>0.19</v>
      </c>
      <c r="AT78" s="2">
        <f t="shared" si="76"/>
        <v>1139.05</v>
      </c>
      <c r="AU78" s="1">
        <f t="shared" si="77"/>
        <v>134978.0790824</v>
      </c>
    </row>
    <row r="79" s="1" customFormat="1" spans="1:47">
      <c r="A79" s="6"/>
      <c r="B79" s="6"/>
      <c r="C79" s="9">
        <v>3</v>
      </c>
      <c r="D79" s="10">
        <v>1.45161290322581</v>
      </c>
      <c r="E79" s="12">
        <f t="shared" si="78"/>
        <v>-4.28693103448276</v>
      </c>
      <c r="F79" s="9" t="s">
        <v>109</v>
      </c>
      <c r="G79" s="6">
        <v>4</v>
      </c>
      <c r="H79" s="11">
        <f t="shared" si="60"/>
        <v>1.45161290322581</v>
      </c>
      <c r="I79" s="11">
        <f t="shared" si="61"/>
        <v>274.601612903226</v>
      </c>
      <c r="J79" s="11">
        <f t="shared" si="62"/>
        <v>0.0210398900648274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0.309328401414927</v>
      </c>
      <c r="P79" s="11">
        <f t="shared" si="65"/>
        <v>0.00650823555969886</v>
      </c>
      <c r="Q79" s="15">
        <f t="shared" si="66"/>
        <v>0.00123656475634278</v>
      </c>
      <c r="R79" s="11">
        <f t="shared" si="67"/>
        <v>0.0148697958333333</v>
      </c>
      <c r="S79" s="16">
        <f t="shared" si="68"/>
        <v>0.0831594979650495</v>
      </c>
      <c r="T79" s="3">
        <v>0.01</v>
      </c>
      <c r="U79" s="17">
        <f t="shared" si="69"/>
        <v>0.000831594979650495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0.0124315949796505</v>
      </c>
      <c r="AR79" s="24">
        <f t="shared" si="74"/>
        <v>7.82620833333333</v>
      </c>
      <c r="AS79" s="1">
        <f t="shared" si="75"/>
        <v>0.19</v>
      </c>
      <c r="AT79" s="2">
        <f t="shared" si="76"/>
        <v>1139.05</v>
      </c>
      <c r="AU79" s="1">
        <f t="shared" si="77"/>
        <v>141074.801890716</v>
      </c>
    </row>
    <row r="80" s="1" customFormat="1" spans="1:47">
      <c r="A80" s="6"/>
      <c r="B80" s="6"/>
      <c r="C80" s="9">
        <v>4</v>
      </c>
      <c r="D80" s="10">
        <v>7.604</v>
      </c>
      <c r="E80" s="12">
        <f t="shared" si="78"/>
        <v>1.45161290322581</v>
      </c>
      <c r="F80" s="9" t="s">
        <v>109</v>
      </c>
      <c r="G80" s="6">
        <v>5</v>
      </c>
      <c r="H80" s="11">
        <f t="shared" si="60"/>
        <v>7.604</v>
      </c>
      <c r="I80" s="11">
        <f t="shared" si="61"/>
        <v>280.754</v>
      </c>
      <c r="J80" s="11">
        <f t="shared" si="62"/>
        <v>0.0457612156631534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0.287679157562466</v>
      </c>
      <c r="O80" s="11">
        <f t="shared" si="79"/>
        <v>0.0934030916260947</v>
      </c>
      <c r="P80" s="11">
        <f t="shared" si="65"/>
        <v>0.00427423901950699</v>
      </c>
      <c r="Q80" s="15">
        <f t="shared" si="66"/>
        <v>0.000812105413706328</v>
      </c>
      <c r="R80" s="11">
        <f t="shared" si="67"/>
        <v>0.0148697958333333</v>
      </c>
      <c r="S80" s="16">
        <f t="shared" si="68"/>
        <v>0.0546144293310234</v>
      </c>
      <c r="T80" s="3">
        <v>0.01</v>
      </c>
      <c r="U80" s="17">
        <f t="shared" si="69"/>
        <v>0.000546144293310234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0.0121461442933102</v>
      </c>
      <c r="AR80" s="24">
        <f t="shared" si="74"/>
        <v>7.82620833333333</v>
      </c>
      <c r="AS80" s="1">
        <f t="shared" si="75"/>
        <v>0.19</v>
      </c>
      <c r="AT80" s="2">
        <f t="shared" si="76"/>
        <v>1139.05</v>
      </c>
      <c r="AU80" s="1">
        <f t="shared" si="77"/>
        <v>137835.483115375</v>
      </c>
    </row>
    <row r="81" s="1" customFormat="1" spans="1:47">
      <c r="A81" s="6"/>
      <c r="B81" s="6"/>
      <c r="C81" s="9">
        <v>5</v>
      </c>
      <c r="D81" s="10">
        <v>12.4862580645161</v>
      </c>
      <c r="E81" s="12">
        <f t="shared" si="78"/>
        <v>7.604</v>
      </c>
      <c r="F81" s="9" t="s">
        <v>111</v>
      </c>
      <c r="G81" s="6">
        <v>6</v>
      </c>
      <c r="H81" s="11">
        <f t="shared" si="60"/>
        <v>12.4862580645161</v>
      </c>
      <c r="I81" s="11">
        <f t="shared" si="61"/>
        <v>285.636258064516</v>
      </c>
      <c r="J81" s="11">
        <f t="shared" si="62"/>
        <v>0.0827829329771187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0.167390935939921</v>
      </c>
      <c r="P81" s="11">
        <f t="shared" si="65"/>
        <v>0.0138571126308916</v>
      </c>
      <c r="Q81" s="15">
        <f t="shared" si="66"/>
        <v>0.00263285139986941</v>
      </c>
      <c r="R81" s="11">
        <f t="shared" si="67"/>
        <v>0.0148697958333333</v>
      </c>
      <c r="S81" s="16">
        <f t="shared" si="68"/>
        <v>0.177060359764147</v>
      </c>
      <c r="T81" s="3">
        <v>0.01</v>
      </c>
      <c r="U81" s="17">
        <f t="shared" si="69"/>
        <v>0.00177060359764147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0.0208706035976415</v>
      </c>
      <c r="AR81" s="24">
        <f t="shared" si="74"/>
        <v>7.82620833333333</v>
      </c>
      <c r="AS81" s="1">
        <f t="shared" si="75"/>
        <v>0.19</v>
      </c>
      <c r="AT81" s="2">
        <f t="shared" si="76"/>
        <v>1139.05</v>
      </c>
      <c r="AU81" s="1">
        <f t="shared" si="77"/>
        <v>236841.392652877</v>
      </c>
    </row>
    <row r="82" s="1" customFormat="1" spans="1:47">
      <c r="A82" s="6"/>
      <c r="B82" s="6"/>
      <c r="C82" s="9">
        <v>6</v>
      </c>
      <c r="D82" s="10">
        <v>16.7108333333333</v>
      </c>
      <c r="E82" s="12">
        <f t="shared" si="78"/>
        <v>12.4862580645161</v>
      </c>
      <c r="F82" s="9" t="s">
        <v>109</v>
      </c>
      <c r="G82" s="6">
        <v>7</v>
      </c>
      <c r="H82" s="11">
        <f t="shared" si="60"/>
        <v>16.7108333333333</v>
      </c>
      <c r="I82" s="11">
        <f t="shared" si="61"/>
        <v>289.860833333333</v>
      </c>
      <c r="J82" s="11">
        <f t="shared" si="62"/>
        <v>0.136052160003757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0.231795906642363</v>
      </c>
      <c r="P82" s="11">
        <f t="shared" si="65"/>
        <v>0.0315363337787226</v>
      </c>
      <c r="Q82" s="15">
        <f t="shared" si="66"/>
        <v>0.0059919034179573</v>
      </c>
      <c r="R82" s="11">
        <f t="shared" si="67"/>
        <v>0.0148697958333333</v>
      </c>
      <c r="S82" s="16">
        <f t="shared" si="68"/>
        <v>0.402958015370014</v>
      </c>
      <c r="T82" s="3">
        <v>0.01</v>
      </c>
      <c r="U82" s="17">
        <f t="shared" si="69"/>
        <v>0.00402958015370015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0.0231295801537001</v>
      </c>
      <c r="AR82" s="24">
        <f t="shared" si="74"/>
        <v>7.82620833333333</v>
      </c>
      <c r="AS82" s="1">
        <f t="shared" si="75"/>
        <v>0.19</v>
      </c>
      <c r="AT82" s="2">
        <f t="shared" si="76"/>
        <v>1139.05</v>
      </c>
      <c r="AU82" s="1">
        <f t="shared" si="77"/>
        <v>262476.451600937</v>
      </c>
    </row>
    <row r="83" s="1" customFormat="1" spans="1:47">
      <c r="A83" s="6"/>
      <c r="B83" s="6"/>
      <c r="C83" s="9">
        <v>7</v>
      </c>
      <c r="D83" s="10">
        <v>18.7051290322581</v>
      </c>
      <c r="E83" s="12">
        <f t="shared" si="78"/>
        <v>16.7108333333333</v>
      </c>
      <c r="F83" s="9" t="s">
        <v>109</v>
      </c>
      <c r="G83" s="6">
        <v>8</v>
      </c>
      <c r="H83" s="11">
        <f t="shared" si="60"/>
        <v>18.7051290322581</v>
      </c>
      <c r="I83" s="11">
        <f t="shared" si="61"/>
        <v>291.855129032258</v>
      </c>
      <c r="J83" s="11">
        <f t="shared" si="62"/>
        <v>0.171155601865461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0.278521656196973</v>
      </c>
      <c r="P83" s="11">
        <f t="shared" si="65"/>
        <v>0.047670541698958</v>
      </c>
      <c r="Q83" s="15">
        <f t="shared" si="66"/>
        <v>0.00905740292280202</v>
      </c>
      <c r="R83" s="11">
        <f t="shared" si="67"/>
        <v>0.0148697958333333</v>
      </c>
      <c r="S83" s="16">
        <f t="shared" si="68"/>
        <v>0.609114141466437</v>
      </c>
      <c r="T83" s="3">
        <v>0.01</v>
      </c>
      <c r="U83" s="17">
        <f t="shared" si="69"/>
        <v>0.00609114141466437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0.0251911414146644</v>
      </c>
      <c r="AR83" s="24">
        <f t="shared" si="74"/>
        <v>7.82620833333333</v>
      </c>
      <c r="AS83" s="1">
        <f t="shared" si="75"/>
        <v>0.19</v>
      </c>
      <c r="AT83" s="2">
        <f t="shared" si="76"/>
        <v>1139.05</v>
      </c>
      <c r="AU83" s="1">
        <f t="shared" si="77"/>
        <v>285871.224914593</v>
      </c>
    </row>
    <row r="84" s="1" customFormat="1" spans="1:47">
      <c r="A84" s="6"/>
      <c r="B84" s="6"/>
      <c r="C84" s="9">
        <v>8</v>
      </c>
      <c r="D84" s="10">
        <v>17.4223870967742</v>
      </c>
      <c r="E84" s="12">
        <f t="shared" si="78"/>
        <v>18.7051290322581</v>
      </c>
      <c r="F84" s="9" t="s">
        <v>109</v>
      </c>
      <c r="G84" s="6">
        <v>9</v>
      </c>
      <c r="H84" s="11">
        <f t="shared" si="60"/>
        <v>17.4223870967742</v>
      </c>
      <c r="I84" s="11">
        <f t="shared" si="61"/>
        <v>290.572387096774</v>
      </c>
      <c r="J84" s="11">
        <f t="shared" si="62"/>
        <v>0.147716754386522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0.309113197831349</v>
      </c>
      <c r="P84" s="11">
        <f t="shared" si="65"/>
        <v>0.0456611983216858</v>
      </c>
      <c r="Q84" s="15">
        <f t="shared" si="66"/>
        <v>0.0086756276811203</v>
      </c>
      <c r="R84" s="11">
        <f t="shared" si="67"/>
        <v>0.0148697958333333</v>
      </c>
      <c r="S84" s="16">
        <f t="shared" si="68"/>
        <v>0.583439596505578</v>
      </c>
      <c r="T84" s="3">
        <v>0.01</v>
      </c>
      <c r="U84" s="17">
        <f t="shared" si="69"/>
        <v>0.00583439596505578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0.0174343959650558</v>
      </c>
      <c r="AR84" s="24">
        <f t="shared" si="74"/>
        <v>7.82620833333333</v>
      </c>
      <c r="AS84" s="1">
        <f t="shared" si="75"/>
        <v>0.19</v>
      </c>
      <c r="AT84" s="2">
        <f t="shared" si="76"/>
        <v>1139.05</v>
      </c>
      <c r="AU84" s="1">
        <f t="shared" si="77"/>
        <v>197847.014874651</v>
      </c>
    </row>
    <row r="85" s="1" customFormat="1" spans="1:47">
      <c r="A85" s="6"/>
      <c r="B85" s="6"/>
      <c r="C85" s="9">
        <v>9</v>
      </c>
      <c r="D85" s="10">
        <v>12.8783333333333</v>
      </c>
      <c r="E85" s="12">
        <f t="shared" si="78"/>
        <v>17.4223870967742</v>
      </c>
      <c r="F85" s="9" t="s">
        <v>109</v>
      </c>
      <c r="G85" s="6">
        <v>10</v>
      </c>
      <c r="H85" s="11">
        <f t="shared" si="60"/>
        <v>12.8783333333333</v>
      </c>
      <c r="I85" s="11">
        <f t="shared" si="61"/>
        <v>286.028333333333</v>
      </c>
      <c r="J85" s="11">
        <f t="shared" si="62"/>
        <v>0.0867428826019795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0.341714082842996</v>
      </c>
      <c r="P85" s="11">
        <f t="shared" si="65"/>
        <v>0.0296412645714931</v>
      </c>
      <c r="Q85" s="15">
        <f t="shared" si="66"/>
        <v>0.00563184026858369</v>
      </c>
      <c r="R85" s="11">
        <f t="shared" si="67"/>
        <v>0.0148697958333333</v>
      </c>
      <c r="S85" s="16">
        <f t="shared" si="68"/>
        <v>0.378743617713897</v>
      </c>
      <c r="T85" s="3">
        <v>0.01</v>
      </c>
      <c r="U85" s="17">
        <f t="shared" si="69"/>
        <v>0.00378743617713897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0.015387436177139</v>
      </c>
      <c r="AR85" s="24">
        <f t="shared" si="74"/>
        <v>7.82620833333333</v>
      </c>
      <c r="AS85" s="1">
        <f t="shared" si="75"/>
        <v>0.19</v>
      </c>
      <c r="AT85" s="2">
        <f t="shared" si="76"/>
        <v>1139.05</v>
      </c>
      <c r="AU85" s="1">
        <f t="shared" si="77"/>
        <v>174617.940324577</v>
      </c>
    </row>
    <row r="86" s="1" customFormat="1" spans="1:47">
      <c r="A86" s="6"/>
      <c r="B86" s="6"/>
      <c r="C86" s="9">
        <v>10</v>
      </c>
      <c r="D86" s="10">
        <v>4.77987096774194</v>
      </c>
      <c r="E86" s="12">
        <f t="shared" si="78"/>
        <v>12.8783333333333</v>
      </c>
      <c r="F86" s="9" t="s">
        <v>109</v>
      </c>
      <c r="G86" s="6">
        <v>11</v>
      </c>
      <c r="H86" s="11">
        <f t="shared" si="60"/>
        <v>4.77987096774194</v>
      </c>
      <c r="I86" s="11">
        <f t="shared" si="61"/>
        <v>277.929870967742</v>
      </c>
      <c r="J86" s="11">
        <f t="shared" si="62"/>
        <v>0.0321699986223162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0.296469177357928</v>
      </c>
      <c r="O86" s="11">
        <f t="shared" si="79"/>
        <v>0.0938657242469085</v>
      </c>
      <c r="P86" s="11">
        <f t="shared" si="65"/>
        <v>0.00301966021970576</v>
      </c>
      <c r="Q86" s="15">
        <f t="shared" si="66"/>
        <v>0.000573735441744095</v>
      </c>
      <c r="R86" s="11">
        <f t="shared" si="67"/>
        <v>0.0148697958333333</v>
      </c>
      <c r="S86" s="16">
        <f t="shared" si="68"/>
        <v>0.0385839488433301</v>
      </c>
      <c r="T86" s="3">
        <v>0.01</v>
      </c>
      <c r="U86" s="17">
        <f t="shared" si="69"/>
        <v>0.000385839488433301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0.0119858394884333</v>
      </c>
      <c r="AR86" s="24">
        <f t="shared" si="74"/>
        <v>7.82620833333333</v>
      </c>
      <c r="AS86" s="1">
        <f t="shared" si="75"/>
        <v>0.19</v>
      </c>
      <c r="AT86" s="2">
        <f t="shared" si="76"/>
        <v>1139.05</v>
      </c>
      <c r="AU86" s="1">
        <f t="shared" si="77"/>
        <v>136016.330494399</v>
      </c>
    </row>
    <row r="87" s="1" customFormat="1" spans="1:48">
      <c r="A87" s="6"/>
      <c r="B87" s="6"/>
      <c r="C87" s="9">
        <v>11</v>
      </c>
      <c r="D87" s="10">
        <v>-1.43263333333333</v>
      </c>
      <c r="E87" s="12">
        <f t="shared" si="78"/>
        <v>4.77987096774194</v>
      </c>
      <c r="F87" s="9" t="s">
        <v>111</v>
      </c>
      <c r="G87" s="6">
        <v>12</v>
      </c>
      <c r="H87" s="11">
        <f t="shared" si="60"/>
        <v>-1.43263333333333</v>
      </c>
      <c r="I87" s="11">
        <f t="shared" si="61"/>
        <v>271.717366666667</v>
      </c>
      <c r="J87" s="11">
        <f t="shared" si="62"/>
        <v>0.0144405356321617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0.169108147360536</v>
      </c>
      <c r="P87" s="11">
        <f t="shared" si="65"/>
        <v>0.00244201222764868</v>
      </c>
      <c r="Q87" s="15">
        <f t="shared" si="66"/>
        <v>0.000463982323253249</v>
      </c>
      <c r="R87" s="11">
        <f t="shared" si="67"/>
        <v>0.0148697958333333</v>
      </c>
      <c r="S87" s="16">
        <f t="shared" si="68"/>
        <v>0.0312030056400068</v>
      </c>
      <c r="T87" s="3">
        <v>0.01</v>
      </c>
      <c r="U87" s="17">
        <f t="shared" si="69"/>
        <v>0.000312030056400068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0.0119120300564001</v>
      </c>
      <c r="AR87" s="24">
        <f t="shared" si="74"/>
        <v>7.82620833333333</v>
      </c>
      <c r="AS87" s="1">
        <f t="shared" si="75"/>
        <v>0.19</v>
      </c>
      <c r="AT87" s="2">
        <f t="shared" si="76"/>
        <v>1139.05</v>
      </c>
      <c r="AU87" s="1">
        <f t="shared" si="77"/>
        <v>135178.734753965</v>
      </c>
      <c r="AV87" s="1">
        <f>SUM(AU76:AU87)</f>
        <v>2108066.68857039</v>
      </c>
    </row>
    <row r="88" s="1" customFormat="1" spans="1:46">
      <c r="A88" s="6"/>
      <c r="B88" s="6"/>
      <c r="C88" s="9">
        <v>12</v>
      </c>
      <c r="D88" s="10">
        <v>-10.3272903225806</v>
      </c>
      <c r="E88" s="12">
        <f t="shared" si="78"/>
        <v>-1.43263333333333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-7.12740064835484</v>
      </c>
      <c r="E91" s="9"/>
      <c r="F91" s="9"/>
      <c r="G91" s="6">
        <v>1</v>
      </c>
      <c r="H91" s="11">
        <f t="shared" ref="H91:H102" si="80">E92</f>
        <v>-7.12740064835484</v>
      </c>
      <c r="I91" s="11">
        <f t="shared" ref="I91:I102" si="81">H91+273.15</f>
        <v>266.022599351645</v>
      </c>
      <c r="J91" s="11">
        <f t="shared" ref="J91:J102" si="82">EXP(($C$18*(I91-$C$16))/($C$19*I91*$C$16))</f>
        <v>0.00670552927572822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0.000509083782613286</v>
      </c>
      <c r="Q91" s="15">
        <f t="shared" ref="Q91:Q102" si="86">P91*$B$93</f>
        <v>9.16350808703915e-5</v>
      </c>
      <c r="R91" s="11">
        <f t="shared" ref="R91:R102" si="87">L91*$B$93</f>
        <v>0.0136656</v>
      </c>
      <c r="S91" s="16">
        <f t="shared" ref="S91:S102" si="88">Q91/R91</f>
        <v>0.00670552927572822</v>
      </c>
      <c r="T91" s="3">
        <v>0.01</v>
      </c>
      <c r="U91" s="17">
        <f t="shared" ref="U91:U102" si="89">S91*T91</f>
        <v>6.70552927572822e-5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0.0148670552927573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52.3</v>
      </c>
      <c r="AU91" s="1">
        <f t="shared" ref="AU91:AU102" si="96">AT91*10000*AS91*0.67*AR91*AQ91</f>
        <v>7119.18293476779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-8.28425806451613</v>
      </c>
      <c r="E92" s="12">
        <f t="shared" ref="E92:E103" si="97">D91</f>
        <v>-7.12740064835484</v>
      </c>
      <c r="F92" s="9" t="s">
        <v>109</v>
      </c>
      <c r="G92" s="6">
        <v>2</v>
      </c>
      <c r="H92" s="11">
        <f t="shared" si="80"/>
        <v>-8.28425806451613</v>
      </c>
      <c r="I92" s="11">
        <f t="shared" si="81"/>
        <v>264.865741935484</v>
      </c>
      <c r="J92" s="11">
        <f t="shared" si="82"/>
        <v>0.00571485102524576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0.151330916217387</v>
      </c>
      <c r="P92" s="11">
        <f t="shared" si="85"/>
        <v>0.000864833641696313</v>
      </c>
      <c r="Q92" s="15">
        <f t="shared" si="86"/>
        <v>0.000155670055505336</v>
      </c>
      <c r="R92" s="11">
        <f t="shared" si="87"/>
        <v>0.0136656</v>
      </c>
      <c r="S92" s="16">
        <f t="shared" si="88"/>
        <v>0.0113913809496353</v>
      </c>
      <c r="T92" s="3">
        <v>0.01</v>
      </c>
      <c r="U92" s="17">
        <f t="shared" si="89"/>
        <v>0.000113913809496353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0.0149139138094964</v>
      </c>
      <c r="AR92" s="24">
        <f t="shared" si="93"/>
        <v>7.592</v>
      </c>
      <c r="AS92" s="1">
        <f t="shared" si="94"/>
        <v>0.18</v>
      </c>
      <c r="AT92" s="2">
        <f t="shared" si="95"/>
        <v>52.3</v>
      </c>
      <c r="AU92" s="1">
        <f t="shared" si="96"/>
        <v>7141.62143022963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-4.28693103448276</v>
      </c>
      <c r="E93" s="12">
        <f t="shared" si="97"/>
        <v>-8.28425806451613</v>
      </c>
      <c r="F93" s="9" t="s">
        <v>109</v>
      </c>
      <c r="G93" s="6">
        <v>3</v>
      </c>
      <c r="H93" s="11">
        <f t="shared" si="80"/>
        <v>-4.28693103448276</v>
      </c>
      <c r="I93" s="11">
        <f t="shared" si="81"/>
        <v>268.863068965517</v>
      </c>
      <c r="J93" s="11">
        <f t="shared" si="82"/>
        <v>0.00987115111003115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0.22638608257569</v>
      </c>
      <c r="P93" s="11">
        <f t="shared" si="85"/>
        <v>0.00223469123031263</v>
      </c>
      <c r="Q93" s="15">
        <f t="shared" si="86"/>
        <v>0.000402244421456273</v>
      </c>
      <c r="R93" s="11">
        <f t="shared" si="87"/>
        <v>0.0136656</v>
      </c>
      <c r="S93" s="16">
        <f t="shared" si="88"/>
        <v>0.0294348159946342</v>
      </c>
      <c r="T93" s="3">
        <v>0.01</v>
      </c>
      <c r="U93" s="17">
        <f t="shared" si="89"/>
        <v>0.000294348159946342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0.0150943481599463</v>
      </c>
      <c r="AR93" s="24">
        <f t="shared" si="93"/>
        <v>7.592</v>
      </c>
      <c r="AS93" s="1">
        <f t="shared" si="94"/>
        <v>0.18</v>
      </c>
      <c r="AT93" s="2">
        <f t="shared" si="95"/>
        <v>52.3</v>
      </c>
      <c r="AU93" s="1">
        <f t="shared" si="96"/>
        <v>7228.02355380249</v>
      </c>
    </row>
    <row r="94" s="1" customFormat="1" spans="1:47">
      <c r="A94" s="6"/>
      <c r="B94" s="6"/>
      <c r="C94" s="9">
        <v>3</v>
      </c>
      <c r="D94" s="10">
        <v>1.45161290322581</v>
      </c>
      <c r="E94" s="12">
        <f t="shared" si="97"/>
        <v>-4.28693103448276</v>
      </c>
      <c r="F94" s="9" t="s">
        <v>109</v>
      </c>
      <c r="G94" s="6">
        <v>4</v>
      </c>
      <c r="H94" s="11">
        <f t="shared" si="80"/>
        <v>1.45161290322581</v>
      </c>
      <c r="I94" s="11">
        <f t="shared" si="81"/>
        <v>274.601612903226</v>
      </c>
      <c r="J94" s="11">
        <f t="shared" si="82"/>
        <v>0.0210398900648274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0.300071391345378</v>
      </c>
      <c r="P94" s="11">
        <f t="shared" si="85"/>
        <v>0.00631346908550655</v>
      </c>
      <c r="Q94" s="15">
        <f t="shared" si="86"/>
        <v>0.00113642443539118</v>
      </c>
      <c r="R94" s="11">
        <f t="shared" si="87"/>
        <v>0.0136656</v>
      </c>
      <c r="S94" s="16">
        <f t="shared" si="88"/>
        <v>0.0831594979650494</v>
      </c>
      <c r="T94" s="3">
        <v>0.01</v>
      </c>
      <c r="U94" s="17">
        <f t="shared" si="89"/>
        <v>0.000831594979650494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0.0156315949796505</v>
      </c>
      <c r="AR94" s="24">
        <f t="shared" si="93"/>
        <v>7.592</v>
      </c>
      <c r="AS94" s="1">
        <f t="shared" si="94"/>
        <v>0.18</v>
      </c>
      <c r="AT94" s="2">
        <f t="shared" si="95"/>
        <v>52.3</v>
      </c>
      <c r="AU94" s="1">
        <f t="shared" si="96"/>
        <v>7485.28757248542</v>
      </c>
    </row>
    <row r="95" s="1" customFormat="1" spans="1:47">
      <c r="A95" s="6"/>
      <c r="B95" s="6"/>
      <c r="C95" s="9">
        <v>4</v>
      </c>
      <c r="D95" s="10">
        <v>7.604</v>
      </c>
      <c r="E95" s="12">
        <f t="shared" si="97"/>
        <v>1.45161290322581</v>
      </c>
      <c r="F95" s="9" t="s">
        <v>109</v>
      </c>
      <c r="G95" s="6">
        <v>5</v>
      </c>
      <c r="H95" s="11">
        <f t="shared" si="80"/>
        <v>7.604</v>
      </c>
      <c r="I95" s="11">
        <f t="shared" si="81"/>
        <v>280.754</v>
      </c>
      <c r="J95" s="11">
        <f t="shared" si="82"/>
        <v>0.0457612156631534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0.279070026146878</v>
      </c>
      <c r="O95" s="11">
        <f t="shared" si="98"/>
        <v>0.0906078961129935</v>
      </c>
      <c r="P95" s="11">
        <f t="shared" si="85"/>
        <v>0.00414632747481129</v>
      </c>
      <c r="Q95" s="15">
        <f t="shared" si="86"/>
        <v>0.000746338945466033</v>
      </c>
      <c r="R95" s="11">
        <f t="shared" si="87"/>
        <v>0.0136656</v>
      </c>
      <c r="S95" s="16">
        <f t="shared" si="88"/>
        <v>0.0546144293310233</v>
      </c>
      <c r="T95" s="3">
        <v>0.01</v>
      </c>
      <c r="U95" s="17">
        <f t="shared" si="89"/>
        <v>0.000546144293310233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0.0153461442933102</v>
      </c>
      <c r="AR95" s="24">
        <f t="shared" si="93"/>
        <v>7.592</v>
      </c>
      <c r="AS95" s="1">
        <f t="shared" si="94"/>
        <v>0.18</v>
      </c>
      <c r="AT95" s="2">
        <f t="shared" si="95"/>
        <v>52.3</v>
      </c>
      <c r="AU95" s="1">
        <f t="shared" si="96"/>
        <v>7348.59771596075</v>
      </c>
    </row>
    <row r="96" s="1" customFormat="1" spans="1:47">
      <c r="A96" s="6"/>
      <c r="B96" s="6"/>
      <c r="C96" s="9">
        <v>5</v>
      </c>
      <c r="D96" s="10">
        <v>12.4862580645161</v>
      </c>
      <c r="E96" s="12">
        <f t="shared" si="97"/>
        <v>7.604</v>
      </c>
      <c r="F96" s="9" t="s">
        <v>111</v>
      </c>
      <c r="G96" s="6">
        <v>6</v>
      </c>
      <c r="H96" s="11">
        <f t="shared" si="80"/>
        <v>12.4862580645161</v>
      </c>
      <c r="I96" s="11">
        <f t="shared" si="81"/>
        <v>285.636258064516</v>
      </c>
      <c r="J96" s="11">
        <f t="shared" si="82"/>
        <v>0.0827829329771187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0.162381568638182</v>
      </c>
      <c r="P96" s="11">
        <f t="shared" si="85"/>
        <v>0.013442422513294</v>
      </c>
      <c r="Q96" s="15">
        <f t="shared" si="86"/>
        <v>0.00241963605239293</v>
      </c>
      <c r="R96" s="11">
        <f t="shared" si="87"/>
        <v>0.0136656</v>
      </c>
      <c r="S96" s="16">
        <f t="shared" si="88"/>
        <v>0.177060359764147</v>
      </c>
      <c r="T96" s="3">
        <v>0.01</v>
      </c>
      <c r="U96" s="17">
        <f t="shared" si="89"/>
        <v>0.00177060359764147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0.0288706035976415</v>
      </c>
      <c r="AR96" s="24">
        <f t="shared" si="93"/>
        <v>7.592</v>
      </c>
      <c r="AS96" s="1">
        <f t="shared" si="94"/>
        <v>0.18</v>
      </c>
      <c r="AT96" s="2">
        <f t="shared" si="95"/>
        <v>52.3</v>
      </c>
      <c r="AU96" s="1">
        <f t="shared" si="96"/>
        <v>13824.870117279</v>
      </c>
    </row>
    <row r="97" s="1" customFormat="1" spans="1:47">
      <c r="A97" s="6"/>
      <c r="B97" s="6"/>
      <c r="C97" s="9">
        <v>6</v>
      </c>
      <c r="D97" s="10">
        <v>16.7108333333333</v>
      </c>
      <c r="E97" s="12">
        <f t="shared" si="97"/>
        <v>12.4862580645161</v>
      </c>
      <c r="F97" s="9" t="s">
        <v>109</v>
      </c>
      <c r="G97" s="6">
        <v>7</v>
      </c>
      <c r="H97" s="11">
        <f t="shared" si="80"/>
        <v>16.7108333333333</v>
      </c>
      <c r="I97" s="11">
        <f t="shared" si="81"/>
        <v>289.860833333333</v>
      </c>
      <c r="J97" s="11">
        <f t="shared" si="82"/>
        <v>0.136052160003757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0.224859146124888</v>
      </c>
      <c r="P97" s="11">
        <f t="shared" si="85"/>
        <v>0.0305925725268914</v>
      </c>
      <c r="Q97" s="15">
        <f t="shared" si="86"/>
        <v>0.00550666305484046</v>
      </c>
      <c r="R97" s="11">
        <f t="shared" si="87"/>
        <v>0.0136656</v>
      </c>
      <c r="S97" s="16">
        <f t="shared" si="88"/>
        <v>0.402958015370014</v>
      </c>
      <c r="T97" s="3">
        <v>0.01</v>
      </c>
      <c r="U97" s="17">
        <f t="shared" si="89"/>
        <v>0.00402958015370014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0.0311295801537001</v>
      </c>
      <c r="AR97" s="24">
        <f t="shared" si="93"/>
        <v>7.592</v>
      </c>
      <c r="AS97" s="1">
        <f t="shared" si="94"/>
        <v>0.18</v>
      </c>
      <c r="AT97" s="2">
        <f t="shared" si="95"/>
        <v>52.3</v>
      </c>
      <c r="AU97" s="1">
        <f t="shared" si="96"/>
        <v>14906.5952492066</v>
      </c>
    </row>
    <row r="98" s="1" customFormat="1" spans="1:47">
      <c r="A98" s="6"/>
      <c r="B98" s="6"/>
      <c r="C98" s="9">
        <v>7</v>
      </c>
      <c r="D98" s="10">
        <v>18.7051290322581</v>
      </c>
      <c r="E98" s="12">
        <f t="shared" si="97"/>
        <v>16.7108333333333</v>
      </c>
      <c r="F98" s="9" t="s">
        <v>109</v>
      </c>
      <c r="G98" s="6">
        <v>8</v>
      </c>
      <c r="H98" s="11">
        <f t="shared" si="80"/>
        <v>18.7051290322581</v>
      </c>
      <c r="I98" s="11">
        <f t="shared" si="81"/>
        <v>291.855129032258</v>
      </c>
      <c r="J98" s="11">
        <f t="shared" si="82"/>
        <v>0.171155601865461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0.270186573597997</v>
      </c>
      <c r="P98" s="11">
        <f t="shared" si="85"/>
        <v>0.0462439456201318</v>
      </c>
      <c r="Q98" s="15">
        <f t="shared" si="86"/>
        <v>0.00832391021162373</v>
      </c>
      <c r="R98" s="11">
        <f t="shared" si="87"/>
        <v>0.0136656</v>
      </c>
      <c r="S98" s="16">
        <f t="shared" si="88"/>
        <v>0.609114141466436</v>
      </c>
      <c r="T98" s="3">
        <v>0.01</v>
      </c>
      <c r="U98" s="17">
        <f t="shared" si="89"/>
        <v>0.00609114141466436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0.0331911414146644</v>
      </c>
      <c r="AR98" s="24">
        <f t="shared" si="93"/>
        <v>7.592</v>
      </c>
      <c r="AS98" s="1">
        <f t="shared" si="94"/>
        <v>0.18</v>
      </c>
      <c r="AT98" s="2">
        <f t="shared" si="95"/>
        <v>52.3</v>
      </c>
      <c r="AU98" s="1">
        <f t="shared" si="96"/>
        <v>15893.7868254151</v>
      </c>
    </row>
    <row r="99" s="1" customFormat="1" spans="1:47">
      <c r="A99" s="6"/>
      <c r="B99" s="6"/>
      <c r="C99" s="9">
        <v>8</v>
      </c>
      <c r="D99" s="10">
        <v>17.4223870967742</v>
      </c>
      <c r="E99" s="12">
        <f t="shared" si="97"/>
        <v>18.7051290322581</v>
      </c>
      <c r="F99" s="9" t="s">
        <v>109</v>
      </c>
      <c r="G99" s="6">
        <v>9</v>
      </c>
      <c r="H99" s="11">
        <f t="shared" si="80"/>
        <v>17.4223870967742</v>
      </c>
      <c r="I99" s="11">
        <f t="shared" si="81"/>
        <v>290.572387096774</v>
      </c>
      <c r="J99" s="11">
        <f t="shared" si="82"/>
        <v>0.147716754386522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0.299862627977865</v>
      </c>
      <c r="P99" s="11">
        <f t="shared" si="85"/>
        <v>0.0442947341667034</v>
      </c>
      <c r="Q99" s="15">
        <f t="shared" si="86"/>
        <v>0.00797305215000661</v>
      </c>
      <c r="R99" s="11">
        <f t="shared" si="87"/>
        <v>0.0136656</v>
      </c>
      <c r="S99" s="16">
        <f t="shared" si="88"/>
        <v>0.583439596505577</v>
      </c>
      <c r="T99" s="3">
        <v>0.01</v>
      </c>
      <c r="U99" s="17">
        <f t="shared" si="89"/>
        <v>0.00583439596505577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0.0206343959650558</v>
      </c>
      <c r="AR99" s="24">
        <f t="shared" si="93"/>
        <v>7.592</v>
      </c>
      <c r="AS99" s="1">
        <f t="shared" si="94"/>
        <v>0.18</v>
      </c>
      <c r="AT99" s="2">
        <f t="shared" si="95"/>
        <v>52.3</v>
      </c>
      <c r="AU99" s="1">
        <f t="shared" si="96"/>
        <v>9880.91028996382</v>
      </c>
    </row>
    <row r="100" s="1" customFormat="1" spans="1:47">
      <c r="A100" s="6"/>
      <c r="B100" s="6"/>
      <c r="C100" s="9">
        <v>9</v>
      </c>
      <c r="D100" s="10">
        <v>12.8783333333333</v>
      </c>
      <c r="E100" s="12">
        <f t="shared" si="97"/>
        <v>17.4223870967742</v>
      </c>
      <c r="F100" s="9" t="s">
        <v>109</v>
      </c>
      <c r="G100" s="6">
        <v>10</v>
      </c>
      <c r="H100" s="11">
        <f t="shared" si="80"/>
        <v>12.8783333333333</v>
      </c>
      <c r="I100" s="11">
        <f t="shared" si="81"/>
        <v>286.028333333333</v>
      </c>
      <c r="J100" s="11">
        <f t="shared" si="82"/>
        <v>0.0867428826019795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0.331487893811162</v>
      </c>
      <c r="P100" s="11">
        <f t="shared" si="85"/>
        <v>0.028754215456839</v>
      </c>
      <c r="Q100" s="15">
        <f t="shared" si="86"/>
        <v>0.00517575878223103</v>
      </c>
      <c r="R100" s="11">
        <f t="shared" si="87"/>
        <v>0.0136656</v>
      </c>
      <c r="S100" s="16">
        <f t="shared" si="88"/>
        <v>0.378743617713897</v>
      </c>
      <c r="T100" s="3">
        <v>0.01</v>
      </c>
      <c r="U100" s="17">
        <f t="shared" si="89"/>
        <v>0.00378743617713897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0.018587436177139</v>
      </c>
      <c r="AR100" s="24">
        <f t="shared" si="93"/>
        <v>7.592</v>
      </c>
      <c r="AS100" s="1">
        <f t="shared" si="94"/>
        <v>0.18</v>
      </c>
      <c r="AT100" s="2">
        <f t="shared" si="95"/>
        <v>52.3</v>
      </c>
      <c r="AU100" s="1">
        <f t="shared" si="96"/>
        <v>8900.71072096158</v>
      </c>
    </row>
    <row r="101" s="1" customFormat="1" spans="1:47">
      <c r="A101" s="6"/>
      <c r="B101" s="6"/>
      <c r="C101" s="9">
        <v>10</v>
      </c>
      <c r="D101" s="10">
        <v>4.77987096774194</v>
      </c>
      <c r="E101" s="12">
        <f t="shared" si="97"/>
        <v>12.8783333333333</v>
      </c>
      <c r="F101" s="9" t="s">
        <v>109</v>
      </c>
      <c r="G101" s="6">
        <v>11</v>
      </c>
      <c r="H101" s="11">
        <f t="shared" si="80"/>
        <v>4.77987096774194</v>
      </c>
      <c r="I101" s="11">
        <f t="shared" si="81"/>
        <v>277.929870967742</v>
      </c>
      <c r="J101" s="11">
        <f t="shared" si="82"/>
        <v>0.0321699986223162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0.287596994436606</v>
      </c>
      <c r="O101" s="11">
        <f t="shared" si="98"/>
        <v>0.0910566839177161</v>
      </c>
      <c r="P101" s="11">
        <f t="shared" si="85"/>
        <v>0.00292929339618561</v>
      </c>
      <c r="Q101" s="15">
        <f t="shared" si="86"/>
        <v>0.00052727281131341</v>
      </c>
      <c r="R101" s="11">
        <f t="shared" si="87"/>
        <v>0.0136656</v>
      </c>
      <c r="S101" s="16">
        <f t="shared" si="88"/>
        <v>0.03858394884333</v>
      </c>
      <c r="T101" s="3">
        <v>0.01</v>
      </c>
      <c r="U101" s="17">
        <f t="shared" si="89"/>
        <v>0.0003858394884333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0.0151858394884333</v>
      </c>
      <c r="AR101" s="24">
        <f t="shared" si="93"/>
        <v>7.592</v>
      </c>
      <c r="AS101" s="1">
        <f t="shared" si="94"/>
        <v>0.18</v>
      </c>
      <c r="AT101" s="2">
        <f t="shared" si="95"/>
        <v>52.3</v>
      </c>
      <c r="AU101" s="1">
        <f t="shared" si="96"/>
        <v>7271.83475189233</v>
      </c>
    </row>
    <row r="102" s="1" customFormat="1" spans="1:48">
      <c r="A102" s="6"/>
      <c r="B102" s="6"/>
      <c r="C102" s="9">
        <v>11</v>
      </c>
      <c r="D102" s="10">
        <v>-1.43263333333333</v>
      </c>
      <c r="E102" s="12">
        <f t="shared" si="97"/>
        <v>4.77987096774194</v>
      </c>
      <c r="F102" s="9" t="s">
        <v>111</v>
      </c>
      <c r="G102" s="6">
        <v>12</v>
      </c>
      <c r="H102" s="11">
        <f t="shared" si="80"/>
        <v>-1.43263333333333</v>
      </c>
      <c r="I102" s="11">
        <f t="shared" si="81"/>
        <v>271.717366666667</v>
      </c>
      <c r="J102" s="11">
        <f t="shared" si="82"/>
        <v>0.0144405356321617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0.16404739052153</v>
      </c>
      <c r="P102" s="11">
        <f t="shared" si="85"/>
        <v>0.00236893218818931</v>
      </c>
      <c r="Q102" s="15">
        <f t="shared" si="86"/>
        <v>0.000426407793874076</v>
      </c>
      <c r="R102" s="11">
        <f t="shared" si="87"/>
        <v>0.0136656</v>
      </c>
      <c r="S102" s="16">
        <f t="shared" si="88"/>
        <v>0.0312030056400067</v>
      </c>
      <c r="T102" s="3">
        <v>0.01</v>
      </c>
      <c r="U102" s="17">
        <f t="shared" si="89"/>
        <v>0.000312030056400067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0.0151120300564001</v>
      </c>
      <c r="AR102" s="24">
        <f t="shared" si="93"/>
        <v>7.592</v>
      </c>
      <c r="AS102" s="1">
        <f t="shared" si="94"/>
        <v>0.18</v>
      </c>
      <c r="AT102" s="2">
        <f t="shared" si="95"/>
        <v>52.3</v>
      </c>
      <c r="AU102" s="1">
        <f t="shared" si="96"/>
        <v>7236.49064113142</v>
      </c>
      <c r="AV102" s="1">
        <f>SUM(AU91:AU102)</f>
        <v>114237.911803096</v>
      </c>
    </row>
    <row r="103" s="1" customFormat="1" spans="1:46">
      <c r="A103" s="6"/>
      <c r="B103" s="6"/>
      <c r="C103" s="9">
        <v>12</v>
      </c>
      <c r="D103" s="10">
        <v>-10.3272903225806</v>
      </c>
      <c r="E103" s="12">
        <f t="shared" si="97"/>
        <v>-1.43263333333333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-7.12740064835484</v>
      </c>
      <c r="E107" s="9"/>
      <c r="F107" s="9"/>
      <c r="G107" s="6">
        <v>1</v>
      </c>
      <c r="H107" s="11">
        <f t="shared" ref="H107:H118" si="99">E108</f>
        <v>-7.12740064835484</v>
      </c>
      <c r="I107" s="11">
        <f t="shared" ref="I107:I118" si="100">H107+273.15</f>
        <v>266.022599351645</v>
      </c>
      <c r="J107" s="11">
        <f t="shared" ref="J107:J118" si="101">EXP(($C$18*(I107-$C$16))/($C$19*I107*$C$16))</f>
        <v>0.00670552927572822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0.0185252651471152</v>
      </c>
      <c r="Q107" s="15">
        <f t="shared" ref="Q107:Q118" si="105">P107*$B$109</f>
        <v>0.00537232689266341</v>
      </c>
      <c r="R107" s="11">
        <f t="shared" ref="R107:R118" si="106">L107*$B$109</f>
        <v>0.80117865</v>
      </c>
      <c r="S107" s="16">
        <f t="shared" ref="S107:S118" si="107">Q107/R107</f>
        <v>0.00670552927572822</v>
      </c>
      <c r="T107" s="3">
        <v>0.27</v>
      </c>
      <c r="U107" s="17">
        <f t="shared" ref="U107:U118" si="108">S107*T107</f>
        <v>0.00181049290444662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0.226751778771334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77.3291666666667</v>
      </c>
      <c r="AF107" s="1">
        <f t="shared" ref="AF107:AF118" si="113">AE107*10000*AC107*AB107</f>
        <v>1794161.93400209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-8.28425806451613</v>
      </c>
      <c r="E108" s="12">
        <f t="shared" ref="E108:E119" si="114">D107</f>
        <v>-7.12740064835484</v>
      </c>
      <c r="F108" s="9" t="s">
        <v>109</v>
      </c>
      <c r="G108" s="6">
        <v>2</v>
      </c>
      <c r="H108" s="11">
        <f t="shared" si="99"/>
        <v>-8.28425806451613</v>
      </c>
      <c r="I108" s="11">
        <f t="shared" si="100"/>
        <v>264.865741935484</v>
      </c>
      <c r="J108" s="11">
        <f t="shared" si="101"/>
        <v>0.00571485102524576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5.50684473485288</v>
      </c>
      <c r="P108" s="11">
        <f t="shared" si="104"/>
        <v>0.0314707972788432</v>
      </c>
      <c r="Q108" s="15">
        <f t="shared" si="105"/>
        <v>0.00912653121086454</v>
      </c>
      <c r="R108" s="11">
        <f t="shared" si="106"/>
        <v>0.80117865</v>
      </c>
      <c r="S108" s="16">
        <f t="shared" si="107"/>
        <v>0.0113913809496353</v>
      </c>
      <c r="T108" s="3">
        <v>0.27</v>
      </c>
      <c r="U108" s="17">
        <f t="shared" si="108"/>
        <v>0.00307567285640154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0.226997603235999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77.3291666666667</v>
      </c>
      <c r="AF108" s="1">
        <f t="shared" si="113"/>
        <v>1796107.00759462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-4.28693103448276</v>
      </c>
      <c r="E109" s="12">
        <f t="shared" si="114"/>
        <v>-8.28425806451613</v>
      </c>
      <c r="F109" s="9" t="s">
        <v>109</v>
      </c>
      <c r="G109" s="6">
        <v>3</v>
      </c>
      <c r="H109" s="11">
        <f t="shared" si="99"/>
        <v>-4.28693103448276</v>
      </c>
      <c r="I109" s="11">
        <f t="shared" si="100"/>
        <v>268.863068965517</v>
      </c>
      <c r="J109" s="11">
        <f t="shared" si="101"/>
        <v>0.00987115111003115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8.23805893757404</v>
      </c>
      <c r="P109" s="11">
        <f t="shared" si="104"/>
        <v>0.0813191246261361</v>
      </c>
      <c r="Q109" s="15">
        <f t="shared" si="105"/>
        <v>0.0235825461415795</v>
      </c>
      <c r="R109" s="11">
        <f t="shared" si="106"/>
        <v>0.80117865</v>
      </c>
      <c r="S109" s="16">
        <f t="shared" si="107"/>
        <v>0.0294348159946342</v>
      </c>
      <c r="T109" s="3">
        <v>0.27</v>
      </c>
      <c r="U109" s="17">
        <f t="shared" si="108"/>
        <v>0.00794740031855124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0.227944179881895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77.3291666666667</v>
      </c>
      <c r="AF109" s="1">
        <f t="shared" si="113"/>
        <v>1803596.74723364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1.45161290322581</v>
      </c>
      <c r="E110" s="12">
        <f t="shared" si="114"/>
        <v>-4.28693103448276</v>
      </c>
      <c r="F110" s="9" t="s">
        <v>109</v>
      </c>
      <c r="G110" s="6">
        <v>4</v>
      </c>
      <c r="H110" s="11">
        <f t="shared" si="99"/>
        <v>1.45161290322581</v>
      </c>
      <c r="I110" s="11">
        <f t="shared" si="100"/>
        <v>274.601612903226</v>
      </c>
      <c r="J110" s="11">
        <f t="shared" si="101"/>
        <v>0.0210398900648274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10.9194248129479</v>
      </c>
      <c r="P110" s="11">
        <f t="shared" si="104"/>
        <v>0.229743497635572</v>
      </c>
      <c r="Q110" s="15">
        <f t="shared" si="105"/>
        <v>0.066625614314316</v>
      </c>
      <c r="R110" s="11">
        <f t="shared" si="106"/>
        <v>0.80117865</v>
      </c>
      <c r="S110" s="16">
        <f t="shared" si="107"/>
        <v>0.0831594979650494</v>
      </c>
      <c r="T110" s="3">
        <v>0.27</v>
      </c>
      <c r="U110" s="17">
        <f t="shared" si="108"/>
        <v>0.0224530644505633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0.230762630422744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77.3291666666667</v>
      </c>
      <c r="AF110" s="1">
        <f t="shared" si="113"/>
        <v>1825897.59400389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7.604</v>
      </c>
      <c r="E111" s="12">
        <f t="shared" si="114"/>
        <v>1.45161290322581</v>
      </c>
      <c r="F111" s="9" t="s">
        <v>109</v>
      </c>
      <c r="G111" s="6">
        <v>5</v>
      </c>
      <c r="H111" s="11">
        <f t="shared" si="99"/>
        <v>7.604</v>
      </c>
      <c r="I111" s="11">
        <f t="shared" si="100"/>
        <v>280.754</v>
      </c>
      <c r="J111" s="11">
        <f t="shared" si="101"/>
        <v>0.0457612156631534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10.1551972495467</v>
      </c>
      <c r="O111" s="11">
        <f t="shared" si="115"/>
        <v>3.29716906576562</v>
      </c>
      <c r="P111" s="11">
        <f t="shared" si="104"/>
        <v>0.150882464696378</v>
      </c>
      <c r="Q111" s="15">
        <f t="shared" si="105"/>
        <v>0.0437559147619497</v>
      </c>
      <c r="R111" s="11">
        <f t="shared" si="106"/>
        <v>0.80117865</v>
      </c>
      <c r="S111" s="16">
        <f t="shared" si="107"/>
        <v>0.0546144293310234</v>
      </c>
      <c r="T111" s="3">
        <v>0.27</v>
      </c>
      <c r="U111" s="17">
        <f t="shared" si="108"/>
        <v>0.0147458959193763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0.278065127577135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77.3291666666667</v>
      </c>
      <c r="AF111" s="1">
        <f t="shared" si="113"/>
        <v>2200176.20049382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12.4862580645161</v>
      </c>
      <c r="E112" s="12">
        <f t="shared" si="114"/>
        <v>7.604</v>
      </c>
      <c r="F112" s="9" t="s">
        <v>111</v>
      </c>
      <c r="G112" s="6">
        <v>6</v>
      </c>
      <c r="H112" s="11">
        <f t="shared" si="99"/>
        <v>12.4862580645161</v>
      </c>
      <c r="I112" s="11">
        <f t="shared" si="100"/>
        <v>285.636258064516</v>
      </c>
      <c r="J112" s="11">
        <f t="shared" si="101"/>
        <v>0.0827829329771187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5.90897160106924</v>
      </c>
      <c r="P112" s="11">
        <f t="shared" si="104"/>
        <v>0.489162000015012</v>
      </c>
      <c r="Q112" s="15">
        <f t="shared" si="105"/>
        <v>0.141856980004354</v>
      </c>
      <c r="R112" s="11">
        <f t="shared" si="106"/>
        <v>0.80117865</v>
      </c>
      <c r="S112" s="16">
        <f t="shared" si="107"/>
        <v>0.177060359764147</v>
      </c>
      <c r="T112" s="3">
        <v>0.27</v>
      </c>
      <c r="U112" s="17">
        <f t="shared" si="108"/>
        <v>0.0478062971363197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0.284488763533587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77.3291666666667</v>
      </c>
      <c r="AF112" s="1">
        <f t="shared" si="113"/>
        <v>2251002.89377668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16.7108333333333</v>
      </c>
      <c r="E113" s="12">
        <f t="shared" si="114"/>
        <v>12.4862580645161</v>
      </c>
      <c r="F113" s="9" t="s">
        <v>109</v>
      </c>
      <c r="G113" s="6">
        <v>7</v>
      </c>
      <c r="H113" s="11">
        <f t="shared" si="99"/>
        <v>16.7108333333333</v>
      </c>
      <c r="I113" s="11">
        <f t="shared" si="100"/>
        <v>289.860833333333</v>
      </c>
      <c r="J113" s="11">
        <f t="shared" si="101"/>
        <v>0.136052160003757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8.18249460105423</v>
      </c>
      <c r="P113" s="11">
        <f t="shared" si="104"/>
        <v>1.11324606469251</v>
      </c>
      <c r="Q113" s="15">
        <f t="shared" si="105"/>
        <v>0.322841358760827</v>
      </c>
      <c r="R113" s="11">
        <f t="shared" si="106"/>
        <v>0.80117865</v>
      </c>
      <c r="S113" s="16">
        <f t="shared" si="107"/>
        <v>0.402958015370014</v>
      </c>
      <c r="T113" s="3">
        <v>0.27</v>
      </c>
      <c r="U113" s="17">
        <f t="shared" si="108"/>
        <v>0.108798664149904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0.296339580444326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77.3291666666667</v>
      </c>
      <c r="AF113" s="1">
        <f t="shared" si="113"/>
        <v>2344771.88074246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18.7051290322581</v>
      </c>
      <c r="E114" s="12">
        <f t="shared" si="114"/>
        <v>16.7108333333333</v>
      </c>
      <c r="F114" s="9" t="s">
        <v>109</v>
      </c>
      <c r="G114" s="6">
        <v>8</v>
      </c>
      <c r="H114" s="11">
        <f t="shared" si="99"/>
        <v>18.7051290322581</v>
      </c>
      <c r="I114" s="11">
        <f t="shared" si="100"/>
        <v>291.855129032258</v>
      </c>
      <c r="J114" s="11">
        <f t="shared" si="101"/>
        <v>0.171155601865461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9.83193353636172</v>
      </c>
      <c r="P114" s="11">
        <f t="shared" si="104"/>
        <v>1.6827905019172</v>
      </c>
      <c r="Q114" s="15">
        <f t="shared" si="105"/>
        <v>0.488009245555988</v>
      </c>
      <c r="R114" s="11">
        <f t="shared" si="106"/>
        <v>0.80117865</v>
      </c>
      <c r="S114" s="16">
        <f t="shared" si="107"/>
        <v>0.609114141466436</v>
      </c>
      <c r="T114" s="3">
        <v>0.27</v>
      </c>
      <c r="U114" s="17">
        <f t="shared" si="108"/>
        <v>0.164460818195938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0.307154736975471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77.3291666666667</v>
      </c>
      <c r="AF114" s="1">
        <f t="shared" si="113"/>
        <v>2430346.25755042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17.4223870967742</v>
      </c>
      <c r="E115" s="12">
        <f t="shared" si="114"/>
        <v>18.7051290322581</v>
      </c>
      <c r="F115" s="9" t="s">
        <v>109</v>
      </c>
      <c r="G115" s="6">
        <v>9</v>
      </c>
      <c r="H115" s="11">
        <f t="shared" si="99"/>
        <v>17.4223870967742</v>
      </c>
      <c r="I115" s="11">
        <f t="shared" si="100"/>
        <v>290.572387096774</v>
      </c>
      <c r="J115" s="11">
        <f t="shared" si="101"/>
        <v>0.147716754386522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10.9118280344445</v>
      </c>
      <c r="P115" s="11">
        <f t="shared" si="104"/>
        <v>1.61185982167201</v>
      </c>
      <c r="Q115" s="15">
        <f t="shared" si="105"/>
        <v>0.467439348284883</v>
      </c>
      <c r="R115" s="11">
        <f t="shared" si="106"/>
        <v>0.80117865</v>
      </c>
      <c r="S115" s="16">
        <f t="shared" si="107"/>
        <v>0.583439596505577</v>
      </c>
      <c r="T115" s="3">
        <v>0.27</v>
      </c>
      <c r="U115" s="17">
        <f t="shared" si="108"/>
        <v>0.157528691056506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0.257007824672279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77.3291666666667</v>
      </c>
      <c r="AF115" s="1">
        <f t="shared" si="113"/>
        <v>2033561.36064843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12.8783333333333</v>
      </c>
      <c r="E116" s="12">
        <f t="shared" si="114"/>
        <v>17.4223870967742</v>
      </c>
      <c r="F116" s="9" t="s">
        <v>109</v>
      </c>
      <c r="G116" s="6">
        <v>10</v>
      </c>
      <c r="H116" s="11">
        <f t="shared" si="99"/>
        <v>12.8783333333333</v>
      </c>
      <c r="I116" s="11">
        <f t="shared" si="100"/>
        <v>286.028333333333</v>
      </c>
      <c r="J116" s="11">
        <f t="shared" si="101"/>
        <v>0.0867428826019795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12.0626532127725</v>
      </c>
      <c r="P116" s="11">
        <f t="shared" si="104"/>
        <v>1.04634931150392</v>
      </c>
      <c r="Q116" s="15">
        <f t="shared" si="105"/>
        <v>0.303441300336136</v>
      </c>
      <c r="R116" s="11">
        <f t="shared" si="106"/>
        <v>0.80117865</v>
      </c>
      <c r="S116" s="16">
        <f t="shared" si="107"/>
        <v>0.378743617713897</v>
      </c>
      <c r="T116" s="3">
        <v>0.27</v>
      </c>
      <c r="U116" s="17">
        <f t="shared" si="108"/>
        <v>0.102260776782752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0.246269268928889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77.3291666666667</v>
      </c>
      <c r="AF116" s="1">
        <f t="shared" si="113"/>
        <v>1948593.08368342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4.77987096774194</v>
      </c>
      <c r="E117" s="12">
        <f t="shared" si="114"/>
        <v>12.8783333333333</v>
      </c>
      <c r="F117" s="9" t="s">
        <v>109</v>
      </c>
      <c r="G117" s="6">
        <v>11</v>
      </c>
      <c r="H117" s="11">
        <f t="shared" si="99"/>
        <v>4.77987096774194</v>
      </c>
      <c r="I117" s="11">
        <f t="shared" si="100"/>
        <v>277.929870967742</v>
      </c>
      <c r="J117" s="11">
        <f t="shared" si="101"/>
        <v>0.0321699986223162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10.4654887062052</v>
      </c>
      <c r="O117" s="11">
        <f t="shared" si="115"/>
        <v>3.31350019506343</v>
      </c>
      <c r="P117" s="11">
        <f t="shared" si="104"/>
        <v>0.106595296710235</v>
      </c>
      <c r="Q117" s="15">
        <f t="shared" si="105"/>
        <v>0.0309126360459682</v>
      </c>
      <c r="R117" s="11">
        <f t="shared" si="106"/>
        <v>0.80117865</v>
      </c>
      <c r="S117" s="16">
        <f t="shared" si="107"/>
        <v>0.03858394884333</v>
      </c>
      <c r="T117" s="3">
        <v>0.27</v>
      </c>
      <c r="U117" s="17">
        <f t="shared" si="108"/>
        <v>0.0104176661876991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0.22842415254027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77.3291666666667</v>
      </c>
      <c r="AF117" s="1">
        <f t="shared" si="113"/>
        <v>1807394.50651776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-1.43263333333333</v>
      </c>
      <c r="E118" s="12">
        <f t="shared" si="114"/>
        <v>4.77987096774194</v>
      </c>
      <c r="F118" s="9" t="s">
        <v>111</v>
      </c>
      <c r="G118" s="6">
        <v>12</v>
      </c>
      <c r="H118" s="11">
        <f t="shared" si="99"/>
        <v>-1.43263333333333</v>
      </c>
      <c r="I118" s="11">
        <f t="shared" si="100"/>
        <v>271.717366666667</v>
      </c>
      <c r="J118" s="11">
        <f t="shared" si="101"/>
        <v>0.0144405356321617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5.96958989835319</v>
      </c>
      <c r="P118" s="11">
        <f t="shared" si="104"/>
        <v>0.086204075636562</v>
      </c>
      <c r="Q118" s="15">
        <f t="shared" si="105"/>
        <v>0.024999181934603</v>
      </c>
      <c r="R118" s="11">
        <f t="shared" si="106"/>
        <v>0.80117865</v>
      </c>
      <c r="S118" s="16">
        <f t="shared" si="107"/>
        <v>0.0312030056400067</v>
      </c>
      <c r="T118" s="3">
        <v>0.27</v>
      </c>
      <c r="U118" s="17">
        <f t="shared" si="108"/>
        <v>0.00842481152280182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0.22803694087888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77.3291666666667</v>
      </c>
      <c r="AF118" s="1">
        <f t="shared" si="113"/>
        <v>1804330.71391145</v>
      </c>
      <c r="AG118" s="1">
        <f>SUM(AF107:AF118)</f>
        <v>24039940.1801587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-10.3272903225806</v>
      </c>
      <c r="E119" s="12">
        <f t="shared" si="114"/>
        <v>-1.43263333333333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-7.12740064835484</v>
      </c>
      <c r="E123" s="9"/>
      <c r="F123" s="9"/>
      <c r="G123" s="6">
        <v>1</v>
      </c>
      <c r="H123" s="11">
        <f t="shared" ref="H123:H134" si="116">E124</f>
        <v>-7.12740064835484</v>
      </c>
      <c r="I123" s="11">
        <f t="shared" ref="I123:I134" si="117">H123+273.15</f>
        <v>266.022599351645</v>
      </c>
      <c r="J123" s="11">
        <f t="shared" ref="J123:J134" si="118">EXP(($C$18*(I123-$C$16))/($C$19*I123*$C$16))</f>
        <v>0.00670552927572822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0.00349505596909506</v>
      </c>
      <c r="Q123" s="15">
        <f t="shared" ref="Q123:Q134" si="122">P123*$B$125</f>
        <v>0.000908714551964716</v>
      </c>
      <c r="R123" s="11">
        <f t="shared" ref="R123:R134" si="123">L123*$B$125</f>
        <v>0.1355172</v>
      </c>
      <c r="S123" s="16">
        <f t="shared" ref="S123:S134" si="124">Q123/R123</f>
        <v>0.00670552927572822</v>
      </c>
      <c r="T123" s="3">
        <v>0.01</v>
      </c>
      <c r="U123" s="17">
        <f t="shared" ref="U123:U134" si="125">S123*T123</f>
        <v>6.70552927572822e-5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0.00555705529275728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0.958333333333333</v>
      </c>
      <c r="AX123" s="1">
        <f t="shared" ref="AX123:AX134" si="131">AW123*10000*AV123*0.67*AU123*AT123</f>
        <v>483.53791658074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-8.28425806451613</v>
      </c>
      <c r="E124" s="12">
        <f t="shared" ref="E124:E135" si="132">D123</f>
        <v>-7.12740064835484</v>
      </c>
      <c r="F124" s="9" t="s">
        <v>109</v>
      </c>
      <c r="G124" s="6">
        <v>2</v>
      </c>
      <c r="H124" s="11">
        <f t="shared" si="116"/>
        <v>-8.28425806451613</v>
      </c>
      <c r="I124" s="11">
        <f t="shared" si="117"/>
        <v>264.865741935484</v>
      </c>
      <c r="J124" s="11">
        <f t="shared" si="118"/>
        <v>0.00571485102524576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1.0389449440309</v>
      </c>
      <c r="P124" s="11">
        <f t="shared" si="121"/>
        <v>0.00593741557856892</v>
      </c>
      <c r="Q124" s="15">
        <f t="shared" si="122"/>
        <v>0.00154372805042792</v>
      </c>
      <c r="R124" s="11">
        <f t="shared" si="123"/>
        <v>0.1355172</v>
      </c>
      <c r="S124" s="16">
        <f t="shared" si="124"/>
        <v>0.0113913809496353</v>
      </c>
      <c r="T124" s="3">
        <v>0.01</v>
      </c>
      <c r="U124" s="17">
        <f t="shared" si="125"/>
        <v>0.000113913809496353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0.00560391380949635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0.958333333333333</v>
      </c>
      <c r="AX124" s="1">
        <f t="shared" si="131"/>
        <v>487.615232418789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-4.28693103448276</v>
      </c>
      <c r="E125" s="12">
        <f t="shared" si="132"/>
        <v>-8.28425806451613</v>
      </c>
      <c r="F125" s="9" t="s">
        <v>109</v>
      </c>
      <c r="G125" s="6">
        <v>3</v>
      </c>
      <c r="H125" s="11">
        <f t="shared" si="116"/>
        <v>-4.28693103448276</v>
      </c>
      <c r="I125" s="11">
        <f t="shared" si="117"/>
        <v>268.863068965517</v>
      </c>
      <c r="J125" s="11">
        <f t="shared" si="118"/>
        <v>0.00987115111003115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1.55422752845234</v>
      </c>
      <c r="P125" s="11">
        <f t="shared" si="121"/>
        <v>0.0153420147927233</v>
      </c>
      <c r="Q125" s="15">
        <f t="shared" si="122"/>
        <v>0.00398892384610805</v>
      </c>
      <c r="R125" s="11">
        <f t="shared" si="123"/>
        <v>0.1355172</v>
      </c>
      <c r="S125" s="16">
        <f t="shared" si="124"/>
        <v>0.0294348159946342</v>
      </c>
      <c r="T125" s="3">
        <v>0.01</v>
      </c>
      <c r="U125" s="17">
        <f t="shared" si="125"/>
        <v>0.000294348159946342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0.00578434815994634</v>
      </c>
      <c r="AU125" s="24">
        <f t="shared" si="129"/>
        <v>52.122</v>
      </c>
      <c r="AV125" s="1">
        <f t="shared" si="130"/>
        <v>0.26</v>
      </c>
      <c r="AW125" s="2">
        <f t="shared" si="134"/>
        <v>0.958333333333333</v>
      </c>
      <c r="AX125" s="1">
        <f t="shared" si="131"/>
        <v>503.315427090219</v>
      </c>
    </row>
    <row r="126" s="1" customFormat="1" spans="1:50">
      <c r="A126" s="6"/>
      <c r="B126" s="6"/>
      <c r="C126" s="9">
        <v>3</v>
      </c>
      <c r="D126" s="10">
        <v>1.45161290322581</v>
      </c>
      <c r="E126" s="12">
        <f t="shared" si="132"/>
        <v>-4.28693103448276</v>
      </c>
      <c r="F126" s="9" t="s">
        <v>109</v>
      </c>
      <c r="G126" s="6">
        <v>4</v>
      </c>
      <c r="H126" s="11">
        <f t="shared" si="116"/>
        <v>1.45161290322581</v>
      </c>
      <c r="I126" s="11">
        <f t="shared" si="117"/>
        <v>274.601612903226</v>
      </c>
      <c r="J126" s="11">
        <f t="shared" si="118"/>
        <v>0.0210398900648274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2.06010551365961</v>
      </c>
      <c r="P126" s="11">
        <f t="shared" si="121"/>
        <v>0.043344393529343</v>
      </c>
      <c r="Q126" s="15">
        <f t="shared" si="122"/>
        <v>0.0112695423176292</v>
      </c>
      <c r="R126" s="11">
        <f t="shared" si="123"/>
        <v>0.1355172</v>
      </c>
      <c r="S126" s="16">
        <f t="shared" si="124"/>
        <v>0.0831594979650493</v>
      </c>
      <c r="T126" s="3">
        <v>0.01</v>
      </c>
      <c r="U126" s="17">
        <f t="shared" si="125"/>
        <v>0.000831594979650493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0.00632159497965049</v>
      </c>
      <c r="AU126" s="24">
        <f t="shared" si="129"/>
        <v>52.122</v>
      </c>
      <c r="AV126" s="1">
        <f t="shared" si="130"/>
        <v>0.26</v>
      </c>
      <c r="AW126" s="2">
        <f t="shared" si="134"/>
        <v>0.958333333333333</v>
      </c>
      <c r="AX126" s="1">
        <f t="shared" si="131"/>
        <v>550.063064859444</v>
      </c>
    </row>
    <row r="127" s="1" customFormat="1" spans="1:50">
      <c r="A127" s="6"/>
      <c r="B127" s="6"/>
      <c r="C127" s="9">
        <v>4</v>
      </c>
      <c r="D127" s="10">
        <v>7.604</v>
      </c>
      <c r="E127" s="12">
        <f t="shared" si="132"/>
        <v>1.45161290322581</v>
      </c>
      <c r="F127" s="9" t="s">
        <v>109</v>
      </c>
      <c r="G127" s="6">
        <v>5</v>
      </c>
      <c r="H127" s="11">
        <f t="shared" si="116"/>
        <v>7.604</v>
      </c>
      <c r="I127" s="11">
        <f t="shared" si="117"/>
        <v>280.754</v>
      </c>
      <c r="J127" s="11">
        <f t="shared" si="118"/>
        <v>0.0457612156631534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1.91592306412376</v>
      </c>
      <c r="O127" s="11">
        <f t="shared" si="133"/>
        <v>0.622058056006513</v>
      </c>
      <c r="P127" s="11">
        <f t="shared" si="121"/>
        <v>0.028466132855916</v>
      </c>
      <c r="Q127" s="15">
        <f t="shared" si="122"/>
        <v>0.00740119454253816</v>
      </c>
      <c r="R127" s="11">
        <f t="shared" si="123"/>
        <v>0.1355172</v>
      </c>
      <c r="S127" s="16">
        <f t="shared" si="124"/>
        <v>0.0546144293310234</v>
      </c>
      <c r="T127" s="3">
        <v>0.01</v>
      </c>
      <c r="U127" s="17">
        <f t="shared" si="125"/>
        <v>0.000546144293310234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0.00603614429331023</v>
      </c>
      <c r="AU127" s="24">
        <f t="shared" si="129"/>
        <v>52.122</v>
      </c>
      <c r="AV127" s="1">
        <f t="shared" si="130"/>
        <v>0.26</v>
      </c>
      <c r="AW127" s="2">
        <f t="shared" si="134"/>
        <v>0.958333333333333</v>
      </c>
      <c r="AX127" s="1">
        <f t="shared" si="131"/>
        <v>525.225048520214</v>
      </c>
    </row>
    <row r="128" s="1" customFormat="1" spans="1:50">
      <c r="A128" s="6"/>
      <c r="B128" s="6"/>
      <c r="C128" s="9">
        <v>5</v>
      </c>
      <c r="D128" s="10">
        <v>12.4862580645161</v>
      </c>
      <c r="E128" s="12">
        <f t="shared" si="132"/>
        <v>7.604</v>
      </c>
      <c r="F128" s="9" t="s">
        <v>111</v>
      </c>
      <c r="G128" s="6">
        <v>6</v>
      </c>
      <c r="H128" s="11">
        <f t="shared" si="116"/>
        <v>12.4862580645161</v>
      </c>
      <c r="I128" s="11">
        <f t="shared" si="117"/>
        <v>285.636258064516</v>
      </c>
      <c r="J128" s="11">
        <f t="shared" si="118"/>
        <v>0.0827829329771187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1.1148119231506</v>
      </c>
      <c r="P128" s="11">
        <f t="shared" si="121"/>
        <v>0.0922874007162687</v>
      </c>
      <c r="Q128" s="15">
        <f t="shared" si="122"/>
        <v>0.0239947241862299</v>
      </c>
      <c r="R128" s="11">
        <f t="shared" si="123"/>
        <v>0.1355172</v>
      </c>
      <c r="S128" s="16">
        <f t="shared" si="124"/>
        <v>0.177060359764147</v>
      </c>
      <c r="T128" s="3">
        <v>0.01</v>
      </c>
      <c r="U128" s="17">
        <f t="shared" si="125"/>
        <v>0.00177060359764147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0.0117206035976415</v>
      </c>
      <c r="AU128" s="24">
        <f t="shared" si="129"/>
        <v>52.122</v>
      </c>
      <c r="AV128" s="1">
        <f t="shared" si="130"/>
        <v>0.26</v>
      </c>
      <c r="AW128" s="2">
        <f t="shared" si="134"/>
        <v>0.958333333333333</v>
      </c>
      <c r="AX128" s="1">
        <f t="shared" si="131"/>
        <v>1019.84881310408</v>
      </c>
    </row>
    <row r="129" s="1" customFormat="1" spans="1:50">
      <c r="A129" s="6"/>
      <c r="B129" s="6"/>
      <c r="C129" s="9">
        <v>6</v>
      </c>
      <c r="D129" s="10">
        <v>16.7108333333333</v>
      </c>
      <c r="E129" s="12">
        <f t="shared" si="132"/>
        <v>12.4862580645161</v>
      </c>
      <c r="F129" s="9" t="s">
        <v>109</v>
      </c>
      <c r="G129" s="6">
        <v>7</v>
      </c>
      <c r="H129" s="11">
        <f t="shared" si="116"/>
        <v>16.7108333333333</v>
      </c>
      <c r="I129" s="11">
        <f t="shared" si="117"/>
        <v>289.860833333333</v>
      </c>
      <c r="J129" s="11">
        <f t="shared" si="118"/>
        <v>0.136052160003757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1.54374452243433</v>
      </c>
      <c r="P129" s="11">
        <f t="shared" si="121"/>
        <v>0.210029776771159</v>
      </c>
      <c r="Q129" s="15">
        <f t="shared" si="122"/>
        <v>0.0546077419605012</v>
      </c>
      <c r="R129" s="11">
        <f t="shared" si="123"/>
        <v>0.1355172</v>
      </c>
      <c r="S129" s="16">
        <f t="shared" si="124"/>
        <v>0.402958015370014</v>
      </c>
      <c r="T129" s="3">
        <v>0.01</v>
      </c>
      <c r="U129" s="17">
        <f t="shared" si="125"/>
        <v>0.00402958015370014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0.0139795801537001</v>
      </c>
      <c r="AU129" s="24">
        <f t="shared" si="129"/>
        <v>52.122</v>
      </c>
      <c r="AV129" s="1">
        <f t="shared" si="130"/>
        <v>0.26</v>
      </c>
      <c r="AW129" s="2">
        <f t="shared" si="134"/>
        <v>0.958333333333333</v>
      </c>
      <c r="AX129" s="1">
        <f t="shared" si="131"/>
        <v>1216.40989806305</v>
      </c>
    </row>
    <row r="130" s="1" customFormat="1" spans="1:50">
      <c r="A130" s="6"/>
      <c r="B130" s="6"/>
      <c r="C130" s="9">
        <v>7</v>
      </c>
      <c r="D130" s="10">
        <v>18.7051290322581</v>
      </c>
      <c r="E130" s="12">
        <f t="shared" si="132"/>
        <v>16.7108333333333</v>
      </c>
      <c r="F130" s="9" t="s">
        <v>109</v>
      </c>
      <c r="G130" s="6">
        <v>8</v>
      </c>
      <c r="H130" s="11">
        <f t="shared" si="116"/>
        <v>18.7051290322581</v>
      </c>
      <c r="I130" s="11">
        <f t="shared" si="117"/>
        <v>291.855129032258</v>
      </c>
      <c r="J130" s="11">
        <f t="shared" si="118"/>
        <v>0.171155601865461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1.85493474566317</v>
      </c>
      <c r="P130" s="11">
        <f t="shared" si="121"/>
        <v>0.317482472815136</v>
      </c>
      <c r="Q130" s="15">
        <f t="shared" si="122"/>
        <v>0.0825454429319354</v>
      </c>
      <c r="R130" s="11">
        <f t="shared" si="123"/>
        <v>0.1355172</v>
      </c>
      <c r="S130" s="16">
        <f t="shared" si="124"/>
        <v>0.609114141466436</v>
      </c>
      <c r="T130" s="3">
        <v>0.01</v>
      </c>
      <c r="U130" s="17">
        <f t="shared" si="125"/>
        <v>0.00609114141466436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0.0160411414146644</v>
      </c>
      <c r="AU130" s="24">
        <f t="shared" si="129"/>
        <v>52.122</v>
      </c>
      <c r="AV130" s="1">
        <f t="shared" si="130"/>
        <v>0.26</v>
      </c>
      <c r="AW130" s="2">
        <f t="shared" si="134"/>
        <v>0.958333333333333</v>
      </c>
      <c r="AX130" s="1">
        <f t="shared" si="131"/>
        <v>1395.79321971714</v>
      </c>
    </row>
    <row r="131" s="1" customFormat="1" spans="1:50">
      <c r="A131" s="6"/>
      <c r="B131" s="6"/>
      <c r="C131" s="9">
        <v>8</v>
      </c>
      <c r="D131" s="10">
        <v>17.4223870967742</v>
      </c>
      <c r="E131" s="12">
        <f t="shared" si="132"/>
        <v>18.7051290322581</v>
      </c>
      <c r="F131" s="9" t="s">
        <v>109</v>
      </c>
      <c r="G131" s="6">
        <v>9</v>
      </c>
      <c r="H131" s="11">
        <f t="shared" si="116"/>
        <v>17.4223870967742</v>
      </c>
      <c r="I131" s="11">
        <f t="shared" si="117"/>
        <v>290.572387096774</v>
      </c>
      <c r="J131" s="11">
        <f t="shared" si="118"/>
        <v>0.147716754386522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2.05867227284803</v>
      </c>
      <c r="P131" s="11">
        <f t="shared" si="121"/>
        <v>0.304100386490637</v>
      </c>
      <c r="Q131" s="15">
        <f t="shared" si="122"/>
        <v>0.0790661004875655</v>
      </c>
      <c r="R131" s="11">
        <f t="shared" si="123"/>
        <v>0.1355172</v>
      </c>
      <c r="S131" s="16">
        <f t="shared" si="124"/>
        <v>0.583439596505577</v>
      </c>
      <c r="T131" s="3">
        <v>0.01</v>
      </c>
      <c r="U131" s="17">
        <f t="shared" si="125"/>
        <v>0.00583439596505577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0.0113243959650558</v>
      </c>
      <c r="AU131" s="24">
        <f t="shared" si="129"/>
        <v>52.122</v>
      </c>
      <c r="AV131" s="1">
        <f t="shared" si="130"/>
        <v>0.26</v>
      </c>
      <c r="AW131" s="2">
        <f t="shared" si="134"/>
        <v>0.958333333333333</v>
      </c>
      <c r="AX131" s="1">
        <f t="shared" si="131"/>
        <v>985.373465442244</v>
      </c>
    </row>
    <row r="132" s="1" customFormat="1" spans="1:50">
      <c r="A132" s="6"/>
      <c r="B132" s="6"/>
      <c r="C132" s="9">
        <v>9</v>
      </c>
      <c r="D132" s="10">
        <v>12.8783333333333</v>
      </c>
      <c r="E132" s="12">
        <f t="shared" si="132"/>
        <v>17.4223870967742</v>
      </c>
      <c r="F132" s="9" t="s">
        <v>109</v>
      </c>
      <c r="G132" s="6">
        <v>10</v>
      </c>
      <c r="H132" s="11">
        <f t="shared" si="116"/>
        <v>12.8783333333333</v>
      </c>
      <c r="I132" s="11">
        <f t="shared" si="117"/>
        <v>286.028333333333</v>
      </c>
      <c r="J132" s="11">
        <f t="shared" si="118"/>
        <v>0.0867428826019795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2.2757918863574</v>
      </c>
      <c r="P132" s="11">
        <f t="shared" si="121"/>
        <v>0.197408748424837</v>
      </c>
      <c r="Q132" s="15">
        <f t="shared" si="122"/>
        <v>0.0513262745904577</v>
      </c>
      <c r="R132" s="11">
        <f t="shared" si="123"/>
        <v>0.1355172</v>
      </c>
      <c r="S132" s="16">
        <f t="shared" si="124"/>
        <v>0.378743617713897</v>
      </c>
      <c r="T132" s="3">
        <v>0.01</v>
      </c>
      <c r="U132" s="17">
        <f t="shared" si="125"/>
        <v>0.00378743617713897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0.00927743617713897</v>
      </c>
      <c r="AU132" s="24">
        <f t="shared" si="129"/>
        <v>52.122</v>
      </c>
      <c r="AV132" s="1">
        <f t="shared" si="130"/>
        <v>0.26</v>
      </c>
      <c r="AW132" s="2">
        <f t="shared" si="134"/>
        <v>0.958333333333333</v>
      </c>
      <c r="AX132" s="1">
        <f t="shared" si="131"/>
        <v>807.260666661231</v>
      </c>
    </row>
    <row r="133" s="1" customFormat="1" spans="1:50">
      <c r="A133" s="6"/>
      <c r="B133" s="6"/>
      <c r="C133" s="9">
        <v>10</v>
      </c>
      <c r="D133" s="10">
        <v>4.77987096774194</v>
      </c>
      <c r="E133" s="12">
        <f t="shared" si="132"/>
        <v>12.8783333333333</v>
      </c>
      <c r="F133" s="9" t="s">
        <v>109</v>
      </c>
      <c r="G133" s="6">
        <v>11</v>
      </c>
      <c r="H133" s="11">
        <f t="shared" si="116"/>
        <v>4.77987096774194</v>
      </c>
      <c r="I133" s="11">
        <f t="shared" si="117"/>
        <v>277.929870967742</v>
      </c>
      <c r="J133" s="11">
        <f t="shared" si="118"/>
        <v>0.0321699986223162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1.97446398103593</v>
      </c>
      <c r="O133" s="11">
        <f t="shared" si="133"/>
        <v>0.625139156896628</v>
      </c>
      <c r="P133" s="11">
        <f t="shared" si="121"/>
        <v>0.0201107258161205</v>
      </c>
      <c r="Q133" s="15">
        <f t="shared" si="122"/>
        <v>0.00522878871219132</v>
      </c>
      <c r="R133" s="11">
        <f t="shared" si="123"/>
        <v>0.1355172</v>
      </c>
      <c r="S133" s="16">
        <f t="shared" si="124"/>
        <v>0.03858394884333</v>
      </c>
      <c r="T133" s="3">
        <v>0.01</v>
      </c>
      <c r="U133" s="17">
        <f t="shared" si="125"/>
        <v>0.0003858394884333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0.0058758394884333</v>
      </c>
      <c r="AU133" s="24">
        <f t="shared" si="129"/>
        <v>52.122</v>
      </c>
      <c r="AV133" s="1">
        <f t="shared" si="130"/>
        <v>0.26</v>
      </c>
      <c r="AW133" s="2">
        <f t="shared" si="134"/>
        <v>0.958333333333333</v>
      </c>
      <c r="AX133" s="1">
        <f t="shared" si="131"/>
        <v>511.276392751195</v>
      </c>
    </row>
    <row r="134" s="1" customFormat="1" spans="1:51">
      <c r="A134" s="6"/>
      <c r="B134" s="6"/>
      <c r="C134" s="9">
        <v>11</v>
      </c>
      <c r="D134" s="10">
        <v>-1.43263333333333</v>
      </c>
      <c r="E134" s="12">
        <f t="shared" si="132"/>
        <v>4.77987096774194</v>
      </c>
      <c r="F134" s="9" t="s">
        <v>111</v>
      </c>
      <c r="G134" s="6">
        <v>12</v>
      </c>
      <c r="H134" s="11">
        <f t="shared" si="116"/>
        <v>-1.43263333333333</v>
      </c>
      <c r="I134" s="11">
        <f t="shared" si="117"/>
        <v>271.717366666667</v>
      </c>
      <c r="J134" s="11">
        <f t="shared" si="118"/>
        <v>0.0144405356321617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1.12624843108051</v>
      </c>
      <c r="P134" s="11">
        <f t="shared" si="121"/>
        <v>0.0162636305996843</v>
      </c>
      <c r="Q134" s="15">
        <f t="shared" si="122"/>
        <v>0.00422854395591792</v>
      </c>
      <c r="R134" s="11">
        <f t="shared" si="123"/>
        <v>0.1355172</v>
      </c>
      <c r="S134" s="16">
        <f t="shared" si="124"/>
        <v>0.0312030056400068</v>
      </c>
      <c r="T134" s="3">
        <v>0.01</v>
      </c>
      <c r="U134" s="17">
        <f t="shared" si="125"/>
        <v>0.000312030056400068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0.00580203005640007</v>
      </c>
      <c r="AU134" s="24">
        <f t="shared" si="129"/>
        <v>52.122</v>
      </c>
      <c r="AV134" s="1">
        <f t="shared" si="130"/>
        <v>0.26</v>
      </c>
      <c r="AW134" s="2">
        <f t="shared" si="134"/>
        <v>0.958333333333333</v>
      </c>
      <c r="AX134" s="1">
        <f t="shared" si="131"/>
        <v>504.853987878623</v>
      </c>
      <c r="AY134" s="1">
        <f>SUM(AX123:AX134)</f>
        <v>8990.57313308697</v>
      </c>
    </row>
    <row r="135" s="1" customFormat="1" spans="1:46">
      <c r="A135" s="6"/>
      <c r="B135" s="6"/>
      <c r="C135" s="9">
        <v>12</v>
      </c>
      <c r="D135" s="10">
        <v>-10.3272903225806</v>
      </c>
      <c r="E135" s="12">
        <f t="shared" si="132"/>
        <v>-1.43263333333333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-7.12740064835484</v>
      </c>
      <c r="E139" s="9"/>
      <c r="F139" s="9"/>
      <c r="G139" s="6">
        <v>1</v>
      </c>
      <c r="H139" s="11">
        <f t="shared" ref="H139:H150" si="135">E140</f>
        <v>-7.12740064835484</v>
      </c>
      <c r="I139" s="11">
        <f t="shared" ref="I139:I150" si="136">H139+273.15</f>
        <v>266.022599351645</v>
      </c>
      <c r="J139" s="11">
        <f t="shared" ref="J139:J150" si="137">EXP(($C$18*(I139-$C$16))/($C$19*I139*$C$16))</f>
        <v>0.00670552927572822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0.00190906418479982</v>
      </c>
      <c r="Q139" s="15">
        <f t="shared" ref="Q139:Q150" si="141">P139*$B$125</f>
        <v>0.000496356688047954</v>
      </c>
      <c r="R139" s="11">
        <f t="shared" ref="R139:R150" si="142">L139*$B$125</f>
        <v>0.074022</v>
      </c>
      <c r="S139" s="16">
        <f t="shared" ref="S139:S150" si="143">Q139/R139</f>
        <v>0.00670552927572822</v>
      </c>
      <c r="T139" s="3">
        <v>0.01</v>
      </c>
      <c r="U139" s="17">
        <f t="shared" ref="U139:U150" si="144">S139*T139</f>
        <v>6.70552927572822e-5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0.00555705529275728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2.70833333333333</v>
      </c>
      <c r="AX139" s="1">
        <f t="shared" ref="AX139:AX150" si="150">AW139*10000*AV139*0.67*AU139*AT139</f>
        <v>746.418596110204</v>
      </c>
      <c r="AZ139" s="2">
        <f>$E$12/12</f>
        <v>1.06666666666667</v>
      </c>
      <c r="BA139" s="1">
        <f t="shared" ref="BA139:BA150" si="151">AZ139*10000*AV139*0.67*AU139*AT139</f>
        <v>293.974093237249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-8.28425806451613</v>
      </c>
      <c r="E140" s="12">
        <f t="shared" ref="E140:E151" si="152">D139</f>
        <v>-7.12740064835484</v>
      </c>
      <c r="F140" s="9" t="s">
        <v>109</v>
      </c>
      <c r="G140" s="6">
        <v>2</v>
      </c>
      <c r="H140" s="11">
        <f t="shared" si="135"/>
        <v>-8.28425806451613</v>
      </c>
      <c r="I140" s="11">
        <f t="shared" si="136"/>
        <v>264.865741935484</v>
      </c>
      <c r="J140" s="11">
        <f t="shared" si="137"/>
        <v>0.00571485102524576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0.5674909358152</v>
      </c>
      <c r="P140" s="11">
        <f t="shared" si="140"/>
        <v>0.00324312615636118</v>
      </c>
      <c r="Q140" s="15">
        <f t="shared" si="141"/>
        <v>0.000843212800653906</v>
      </c>
      <c r="R140" s="11">
        <f t="shared" si="142"/>
        <v>0.074022</v>
      </c>
      <c r="S140" s="16">
        <f t="shared" si="143"/>
        <v>0.0113913809496353</v>
      </c>
      <c r="T140" s="3">
        <v>0.01</v>
      </c>
      <c r="U140" s="17">
        <f t="shared" si="144"/>
        <v>0.000113913809496353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0.00560391380949635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2.70833333333333</v>
      </c>
      <c r="AX140" s="1">
        <f t="shared" si="150"/>
        <v>752.712589320199</v>
      </c>
      <c r="AZ140" s="2">
        <f t="shared" ref="AZ140:AZ150" si="155">$E$12/12</f>
        <v>1.06666666666667</v>
      </c>
      <c r="BA140" s="1">
        <f t="shared" si="151"/>
        <v>296.45295825534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0">
        <v>-4.28693103448276</v>
      </c>
      <c r="E141" s="12">
        <f t="shared" si="152"/>
        <v>-8.28425806451613</v>
      </c>
      <c r="F141" s="9" t="s">
        <v>109</v>
      </c>
      <c r="G141" s="6">
        <v>3</v>
      </c>
      <c r="H141" s="11">
        <f t="shared" si="135"/>
        <v>-4.28693103448276</v>
      </c>
      <c r="I141" s="11">
        <f t="shared" si="136"/>
        <v>268.863068965517</v>
      </c>
      <c r="J141" s="11">
        <f t="shared" si="137"/>
        <v>0.00987115111003115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0.848947809658839</v>
      </c>
      <c r="P141" s="11">
        <f t="shared" si="140"/>
        <v>0.00838009211367237</v>
      </c>
      <c r="Q141" s="15">
        <f t="shared" si="141"/>
        <v>0.00217882394955481</v>
      </c>
      <c r="R141" s="11">
        <f t="shared" si="142"/>
        <v>0.074022</v>
      </c>
      <c r="S141" s="16">
        <f t="shared" si="143"/>
        <v>0.0294348159946342</v>
      </c>
      <c r="T141" s="3">
        <v>0.01</v>
      </c>
      <c r="U141" s="17">
        <f t="shared" si="144"/>
        <v>0.000294348159946342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0.00578434815994634</v>
      </c>
      <c r="AU141" s="24">
        <f t="shared" si="148"/>
        <v>28.47</v>
      </c>
      <c r="AV141" s="1">
        <f t="shared" si="149"/>
        <v>0.26</v>
      </c>
      <c r="AW141" s="2">
        <f t="shared" si="154"/>
        <v>2.70833333333333</v>
      </c>
      <c r="AX141" s="1">
        <f t="shared" si="150"/>
        <v>776.948366626297</v>
      </c>
      <c r="AZ141" s="2">
        <f t="shared" si="155"/>
        <v>1.06666666666667</v>
      </c>
      <c r="BA141" s="1">
        <f t="shared" si="151"/>
        <v>305.998125932818</v>
      </c>
    </row>
    <row r="142" s="1" customFormat="1" spans="1:53">
      <c r="A142" s="6"/>
      <c r="B142" s="6"/>
      <c r="C142" s="9">
        <v>3</v>
      </c>
      <c r="D142" s="10">
        <v>1.45161290322581</v>
      </c>
      <c r="E142" s="12">
        <f t="shared" si="152"/>
        <v>-4.28693103448276</v>
      </c>
      <c r="F142" s="9" t="s">
        <v>109</v>
      </c>
      <c r="G142" s="6">
        <v>4</v>
      </c>
      <c r="H142" s="11">
        <f t="shared" si="135"/>
        <v>1.45161290322581</v>
      </c>
      <c r="I142" s="11">
        <f t="shared" si="136"/>
        <v>274.601612903226</v>
      </c>
      <c r="J142" s="11">
        <f t="shared" si="137"/>
        <v>0.0210398900648274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1.12526771754517</v>
      </c>
      <c r="P142" s="11">
        <f t="shared" si="140"/>
        <v>0.0236755090706496</v>
      </c>
      <c r="Q142" s="15">
        <f t="shared" si="141"/>
        <v>0.00615563235836889</v>
      </c>
      <c r="R142" s="11">
        <f t="shared" si="142"/>
        <v>0.074022</v>
      </c>
      <c r="S142" s="16">
        <f t="shared" si="143"/>
        <v>0.0831594979650494</v>
      </c>
      <c r="T142" s="3">
        <v>0.01</v>
      </c>
      <c r="U142" s="17">
        <f t="shared" si="144"/>
        <v>0.000831594979650494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0.00632159497965049</v>
      </c>
      <c r="AU142" s="24">
        <f t="shared" si="148"/>
        <v>28.47</v>
      </c>
      <c r="AV142" s="1">
        <f t="shared" si="149"/>
        <v>0.26</v>
      </c>
      <c r="AW142" s="2">
        <f t="shared" si="154"/>
        <v>2.70833333333333</v>
      </c>
      <c r="AX142" s="1">
        <f t="shared" si="150"/>
        <v>849.110869211236</v>
      </c>
      <c r="AZ142" s="2">
        <f t="shared" si="155"/>
        <v>1.06666666666667</v>
      </c>
      <c r="BA142" s="1">
        <f t="shared" si="151"/>
        <v>334.41905002781</v>
      </c>
    </row>
    <row r="143" s="1" customFormat="1" spans="1:53">
      <c r="A143" s="6"/>
      <c r="B143" s="6"/>
      <c r="C143" s="9">
        <v>4</v>
      </c>
      <c r="D143" s="10">
        <v>7.604</v>
      </c>
      <c r="E143" s="12">
        <f t="shared" si="152"/>
        <v>1.45161290322581</v>
      </c>
      <c r="F143" s="9" t="s">
        <v>109</v>
      </c>
      <c r="G143" s="6">
        <v>5</v>
      </c>
      <c r="H143" s="11">
        <f t="shared" si="135"/>
        <v>7.604</v>
      </c>
      <c r="I143" s="11">
        <f t="shared" si="136"/>
        <v>280.754</v>
      </c>
      <c r="J143" s="11">
        <f t="shared" si="137"/>
        <v>0.0457612156631534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1.04651259805079</v>
      </c>
      <c r="O143" s="11">
        <f t="shared" si="153"/>
        <v>0.339779610423726</v>
      </c>
      <c r="P143" s="11">
        <f t="shared" si="140"/>
        <v>0.0155487280305423</v>
      </c>
      <c r="Q143" s="15">
        <f t="shared" si="141"/>
        <v>0.00404266928794101</v>
      </c>
      <c r="R143" s="11">
        <f t="shared" si="142"/>
        <v>0.074022</v>
      </c>
      <c r="S143" s="16">
        <f t="shared" si="143"/>
        <v>0.0546144293310234</v>
      </c>
      <c r="T143" s="3">
        <v>0.01</v>
      </c>
      <c r="U143" s="17">
        <f t="shared" si="144"/>
        <v>0.000546144293310234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0.00603614429331023</v>
      </c>
      <c r="AU143" s="24">
        <f t="shared" si="148"/>
        <v>28.47</v>
      </c>
      <c r="AV143" s="1">
        <f t="shared" si="149"/>
        <v>0.26</v>
      </c>
      <c r="AW143" s="2">
        <f t="shared" si="154"/>
        <v>2.70833333333333</v>
      </c>
      <c r="AX143" s="1">
        <f t="shared" si="150"/>
        <v>810.769393495763</v>
      </c>
      <c r="AZ143" s="2">
        <f t="shared" si="155"/>
        <v>1.06666666666667</v>
      </c>
      <c r="BA143" s="1">
        <f t="shared" si="151"/>
        <v>319.318407284485</v>
      </c>
    </row>
    <row r="144" s="1" customFormat="1" spans="1:53">
      <c r="A144" s="6"/>
      <c r="B144" s="6"/>
      <c r="C144" s="9">
        <v>5</v>
      </c>
      <c r="D144" s="10">
        <v>12.4862580645161</v>
      </c>
      <c r="E144" s="12">
        <f t="shared" si="152"/>
        <v>7.604</v>
      </c>
      <c r="F144" s="9" t="s">
        <v>111</v>
      </c>
      <c r="G144" s="6">
        <v>6</v>
      </c>
      <c r="H144" s="11">
        <f t="shared" si="135"/>
        <v>12.4862580645161</v>
      </c>
      <c r="I144" s="11">
        <f t="shared" si="136"/>
        <v>285.636258064516</v>
      </c>
      <c r="J144" s="11">
        <f t="shared" si="137"/>
        <v>0.0827829329771187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0.608930882393183</v>
      </c>
      <c r="P144" s="11">
        <f t="shared" si="140"/>
        <v>0.0504090844248526</v>
      </c>
      <c r="Q144" s="15">
        <f t="shared" si="141"/>
        <v>0.0131063619504617</v>
      </c>
      <c r="R144" s="11">
        <f t="shared" si="142"/>
        <v>0.074022</v>
      </c>
      <c r="S144" s="16">
        <f t="shared" si="143"/>
        <v>0.177060359764147</v>
      </c>
      <c r="T144" s="3">
        <v>0.01</v>
      </c>
      <c r="U144" s="17">
        <f t="shared" si="144"/>
        <v>0.00177060359764147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0.0117206035976415</v>
      </c>
      <c r="AU144" s="24">
        <f t="shared" si="148"/>
        <v>28.47</v>
      </c>
      <c r="AV144" s="1">
        <f t="shared" si="149"/>
        <v>0.26</v>
      </c>
      <c r="AW144" s="2">
        <f t="shared" si="154"/>
        <v>2.70833333333333</v>
      </c>
      <c r="AX144" s="1">
        <f t="shared" si="150"/>
        <v>1574.30078018442</v>
      </c>
      <c r="AZ144" s="2">
        <f t="shared" si="155"/>
        <v>1.06666666666667</v>
      </c>
      <c r="BA144" s="1">
        <f t="shared" si="151"/>
        <v>620.032307272633</v>
      </c>
    </row>
    <row r="145" s="1" customFormat="1" spans="1:53">
      <c r="A145" s="6"/>
      <c r="B145" s="6"/>
      <c r="C145" s="9">
        <v>6</v>
      </c>
      <c r="D145" s="10">
        <v>16.7108333333333</v>
      </c>
      <c r="E145" s="12">
        <f t="shared" si="152"/>
        <v>12.4862580645161</v>
      </c>
      <c r="F145" s="9" t="s">
        <v>109</v>
      </c>
      <c r="G145" s="6">
        <v>7</v>
      </c>
      <c r="H145" s="11">
        <f t="shared" si="135"/>
        <v>16.7108333333333</v>
      </c>
      <c r="I145" s="11">
        <f t="shared" si="136"/>
        <v>289.860833333333</v>
      </c>
      <c r="J145" s="11">
        <f t="shared" si="137"/>
        <v>0.136052160003757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0.843221797968331</v>
      </c>
      <c r="P145" s="11">
        <f t="shared" si="140"/>
        <v>0.114722146975843</v>
      </c>
      <c r="Q145" s="15">
        <f t="shared" si="141"/>
        <v>0.0298277582137192</v>
      </c>
      <c r="R145" s="11">
        <f t="shared" si="142"/>
        <v>0.074022</v>
      </c>
      <c r="S145" s="16">
        <f t="shared" si="143"/>
        <v>0.402958015370014</v>
      </c>
      <c r="T145" s="3">
        <v>0.01</v>
      </c>
      <c r="U145" s="17">
        <f t="shared" si="144"/>
        <v>0.00402958015370014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0.0139795801537001</v>
      </c>
      <c r="AU145" s="24">
        <f t="shared" si="148"/>
        <v>28.47</v>
      </c>
      <c r="AV145" s="1">
        <f t="shared" si="149"/>
        <v>0.26</v>
      </c>
      <c r="AW145" s="2">
        <f t="shared" si="154"/>
        <v>2.70833333333333</v>
      </c>
      <c r="AX145" s="1">
        <f t="shared" si="150"/>
        <v>1877.72444987811</v>
      </c>
      <c r="AZ145" s="2">
        <f t="shared" si="155"/>
        <v>1.06666666666667</v>
      </c>
      <c r="BA145" s="1">
        <f t="shared" si="151"/>
        <v>739.53455256738</v>
      </c>
    </row>
    <row r="146" s="1" customFormat="1" spans="1:53">
      <c r="A146" s="6"/>
      <c r="B146" s="6"/>
      <c r="C146" s="9">
        <v>7</v>
      </c>
      <c r="D146" s="10">
        <v>18.7051290322581</v>
      </c>
      <c r="E146" s="12">
        <f t="shared" si="152"/>
        <v>16.7108333333333</v>
      </c>
      <c r="F146" s="9" t="s">
        <v>109</v>
      </c>
      <c r="G146" s="6">
        <v>8</v>
      </c>
      <c r="H146" s="11">
        <f t="shared" si="135"/>
        <v>18.7051290322581</v>
      </c>
      <c r="I146" s="11">
        <f t="shared" si="136"/>
        <v>291.855129032258</v>
      </c>
      <c r="J146" s="11">
        <f t="shared" si="137"/>
        <v>0.171155601865461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1.01319965099249</v>
      </c>
      <c r="P146" s="11">
        <f t="shared" si="140"/>
        <v>0.173414796075494</v>
      </c>
      <c r="Q146" s="15">
        <f t="shared" si="141"/>
        <v>0.0450878469796286</v>
      </c>
      <c r="R146" s="11">
        <f t="shared" si="142"/>
        <v>0.074022</v>
      </c>
      <c r="S146" s="16">
        <f t="shared" si="143"/>
        <v>0.609114141466436</v>
      </c>
      <c r="T146" s="3">
        <v>0.01</v>
      </c>
      <c r="U146" s="17">
        <f t="shared" si="144"/>
        <v>0.00609114141466436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0.0160411414146644</v>
      </c>
      <c r="AU146" s="24">
        <f t="shared" si="148"/>
        <v>28.47</v>
      </c>
      <c r="AV146" s="1">
        <f t="shared" si="149"/>
        <v>0.26</v>
      </c>
      <c r="AW146" s="2">
        <f t="shared" si="154"/>
        <v>2.70833333333333</v>
      </c>
      <c r="AX146" s="1">
        <f t="shared" si="150"/>
        <v>2154.63147727618</v>
      </c>
      <c r="AZ146" s="2">
        <f t="shared" si="155"/>
        <v>1.06666666666667</v>
      </c>
      <c r="BA146" s="1">
        <f t="shared" si="151"/>
        <v>848.593320281079</v>
      </c>
    </row>
    <row r="147" s="1" customFormat="1" spans="1:53">
      <c r="A147" s="6"/>
      <c r="B147" s="6"/>
      <c r="C147" s="9">
        <v>8</v>
      </c>
      <c r="D147" s="10">
        <v>17.4223870967742</v>
      </c>
      <c r="E147" s="12">
        <f t="shared" si="152"/>
        <v>18.7051290322581</v>
      </c>
      <c r="F147" s="9" t="s">
        <v>109</v>
      </c>
      <c r="G147" s="6">
        <v>9</v>
      </c>
      <c r="H147" s="11">
        <f t="shared" si="135"/>
        <v>17.4223870967742</v>
      </c>
      <c r="I147" s="11">
        <f t="shared" si="136"/>
        <v>290.572387096774</v>
      </c>
      <c r="J147" s="11">
        <f t="shared" si="137"/>
        <v>0.147716754386522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1.12448485491699</v>
      </c>
      <c r="P147" s="11">
        <f t="shared" si="140"/>
        <v>0.166105253125138</v>
      </c>
      <c r="Q147" s="15">
        <f t="shared" si="141"/>
        <v>0.0431873658125358</v>
      </c>
      <c r="R147" s="11">
        <f t="shared" si="142"/>
        <v>0.074022</v>
      </c>
      <c r="S147" s="16">
        <f t="shared" si="143"/>
        <v>0.583439596505577</v>
      </c>
      <c r="T147" s="3">
        <v>0.01</v>
      </c>
      <c r="U147" s="17">
        <f t="shared" si="144"/>
        <v>0.00583439596505577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0.0113243959650558</v>
      </c>
      <c r="AU147" s="24">
        <f t="shared" si="148"/>
        <v>28.47</v>
      </c>
      <c r="AV147" s="1">
        <f t="shared" si="149"/>
        <v>0.26</v>
      </c>
      <c r="AW147" s="2">
        <f t="shared" si="154"/>
        <v>2.70833333333333</v>
      </c>
      <c r="AX147" s="1">
        <f t="shared" si="150"/>
        <v>1521.08253251497</v>
      </c>
      <c r="AZ147" s="2">
        <f t="shared" si="155"/>
        <v>1.06666666666667</v>
      </c>
      <c r="BA147" s="1">
        <f t="shared" si="151"/>
        <v>599.072505113589</v>
      </c>
    </row>
    <row r="148" s="1" customFormat="1" spans="1:53">
      <c r="A148" s="6"/>
      <c r="B148" s="6"/>
      <c r="C148" s="9">
        <v>9</v>
      </c>
      <c r="D148" s="10">
        <v>12.8783333333333</v>
      </c>
      <c r="E148" s="12">
        <f t="shared" si="152"/>
        <v>17.4223870967742</v>
      </c>
      <c r="F148" s="9" t="s">
        <v>109</v>
      </c>
      <c r="G148" s="6">
        <v>10</v>
      </c>
      <c r="H148" s="11">
        <f t="shared" si="135"/>
        <v>12.8783333333333</v>
      </c>
      <c r="I148" s="11">
        <f t="shared" si="136"/>
        <v>286.028333333333</v>
      </c>
      <c r="J148" s="11">
        <f t="shared" si="137"/>
        <v>0.0867428826019795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1.24307960179186</v>
      </c>
      <c r="P148" s="11">
        <f t="shared" si="140"/>
        <v>0.107828307963146</v>
      </c>
      <c r="Q148" s="15">
        <f t="shared" si="141"/>
        <v>0.0280353600704181</v>
      </c>
      <c r="R148" s="11">
        <f t="shared" si="142"/>
        <v>0.074022</v>
      </c>
      <c r="S148" s="16">
        <f t="shared" si="143"/>
        <v>0.378743617713897</v>
      </c>
      <c r="T148" s="3">
        <v>0.01</v>
      </c>
      <c r="U148" s="17">
        <f t="shared" si="144"/>
        <v>0.00378743617713897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0.00927743617713897</v>
      </c>
      <c r="AU148" s="24">
        <f t="shared" si="148"/>
        <v>28.47</v>
      </c>
      <c r="AV148" s="1">
        <f t="shared" si="149"/>
        <v>0.26</v>
      </c>
      <c r="AW148" s="2">
        <f t="shared" si="154"/>
        <v>2.70833333333333</v>
      </c>
      <c r="AX148" s="1">
        <f t="shared" si="150"/>
        <v>1246.13676165279</v>
      </c>
      <c r="AZ148" s="2">
        <f t="shared" si="155"/>
        <v>1.06666666666667</v>
      </c>
      <c r="BA148" s="1">
        <f t="shared" si="151"/>
        <v>490.786170743254</v>
      </c>
    </row>
    <row r="149" s="1" customFormat="1" spans="1:53">
      <c r="A149" s="6"/>
      <c r="B149" s="6"/>
      <c r="C149" s="9">
        <v>10</v>
      </c>
      <c r="D149" s="10">
        <v>4.77987096774194</v>
      </c>
      <c r="E149" s="12">
        <f t="shared" si="152"/>
        <v>12.8783333333333</v>
      </c>
      <c r="F149" s="9" t="s">
        <v>109</v>
      </c>
      <c r="G149" s="6">
        <v>11</v>
      </c>
      <c r="H149" s="11">
        <f t="shared" si="135"/>
        <v>4.77987096774194</v>
      </c>
      <c r="I149" s="11">
        <f t="shared" si="136"/>
        <v>277.929870967742</v>
      </c>
      <c r="J149" s="11">
        <f t="shared" si="137"/>
        <v>0.0321699986223162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1.07848872913727</v>
      </c>
      <c r="O149" s="11">
        <f t="shared" si="153"/>
        <v>0.341462564691436</v>
      </c>
      <c r="P149" s="11">
        <f t="shared" si="140"/>
        <v>0.0109848502356961</v>
      </c>
      <c r="Q149" s="15">
        <f t="shared" si="141"/>
        <v>0.00285606106128097</v>
      </c>
      <c r="R149" s="11">
        <f t="shared" si="142"/>
        <v>0.074022</v>
      </c>
      <c r="S149" s="16">
        <f t="shared" si="143"/>
        <v>0.03858394884333</v>
      </c>
      <c r="T149" s="3">
        <v>0.01</v>
      </c>
      <c r="U149" s="17">
        <f t="shared" si="144"/>
        <v>0.0003858394884333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0.0058758394884333</v>
      </c>
      <c r="AU149" s="24">
        <f t="shared" si="148"/>
        <v>28.47</v>
      </c>
      <c r="AV149" s="1">
        <f t="shared" si="149"/>
        <v>0.26</v>
      </c>
      <c r="AW149" s="2">
        <f t="shared" si="154"/>
        <v>2.70833333333333</v>
      </c>
      <c r="AX149" s="1">
        <f t="shared" si="150"/>
        <v>789.237398382828</v>
      </c>
      <c r="AZ149" s="2">
        <f t="shared" si="155"/>
        <v>1.06666666666667</v>
      </c>
      <c r="BA149" s="1">
        <f t="shared" si="151"/>
        <v>310.838113824621</v>
      </c>
    </row>
    <row r="150" s="1" customFormat="1" spans="1:54">
      <c r="A150" s="6"/>
      <c r="B150" s="6"/>
      <c r="C150" s="9">
        <v>11</v>
      </c>
      <c r="D150" s="10">
        <v>-1.43263333333333</v>
      </c>
      <c r="E150" s="12">
        <f t="shared" si="152"/>
        <v>4.77987096774194</v>
      </c>
      <c r="F150" s="9" t="s">
        <v>111</v>
      </c>
      <c r="G150" s="6">
        <v>12</v>
      </c>
      <c r="H150" s="11">
        <f t="shared" si="135"/>
        <v>-1.43263333333333</v>
      </c>
      <c r="I150" s="11">
        <f t="shared" si="136"/>
        <v>271.717366666667</v>
      </c>
      <c r="J150" s="11">
        <f t="shared" si="137"/>
        <v>0.0144405356321617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0.615177714455739</v>
      </c>
      <c r="P150" s="11">
        <f t="shared" si="140"/>
        <v>0.00888349570570992</v>
      </c>
      <c r="Q150" s="15">
        <f t="shared" si="141"/>
        <v>0.00230970888348458</v>
      </c>
      <c r="R150" s="11">
        <f t="shared" si="142"/>
        <v>0.074022</v>
      </c>
      <c r="S150" s="16">
        <f t="shared" si="143"/>
        <v>0.0312030056400067</v>
      </c>
      <c r="T150" s="3">
        <v>0.01</v>
      </c>
      <c r="U150" s="17">
        <f t="shared" si="144"/>
        <v>0.000312030056400067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0.00580203005640007</v>
      </c>
      <c r="AU150" s="24">
        <f t="shared" si="148"/>
        <v>28.47</v>
      </c>
      <c r="AV150" s="1">
        <f t="shared" si="149"/>
        <v>0.26</v>
      </c>
      <c r="AW150" s="2">
        <f t="shared" si="154"/>
        <v>2.70833333333333</v>
      </c>
      <c r="AX150" s="1">
        <f t="shared" si="150"/>
        <v>779.323382823231</v>
      </c>
      <c r="AY150" s="1">
        <f>SUM(AX139:AX150)</f>
        <v>13878.3965974762</v>
      </c>
      <c r="AZ150" s="2">
        <f t="shared" si="155"/>
        <v>1.06666666666667</v>
      </c>
      <c r="BA150" s="1">
        <f t="shared" si="151"/>
        <v>306.933516927303</v>
      </c>
      <c r="BB150" s="1">
        <f>SUM(BA139:BA150)</f>
        <v>5465.95312146756</v>
      </c>
    </row>
    <row r="151" s="1" customFormat="1" spans="1:46">
      <c r="A151" s="6"/>
      <c r="B151" s="6"/>
      <c r="C151" s="9">
        <v>12</v>
      </c>
      <c r="D151" s="10">
        <v>-10.3272903225806</v>
      </c>
      <c r="E151" s="12">
        <f t="shared" si="152"/>
        <v>-1.43263333333333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-7.12740064835484</v>
      </c>
      <c r="E154" s="9"/>
      <c r="F154" s="9"/>
      <c r="G154" s="6">
        <v>1</v>
      </c>
      <c r="H154" s="11">
        <f t="shared" ref="H154:H165" si="156">E155</f>
        <v>-7.12740064835484</v>
      </c>
      <c r="I154" s="11">
        <f t="shared" ref="I154:I165" si="157">H154+273.15</f>
        <v>266.022599351645</v>
      </c>
      <c r="J154" s="11">
        <f t="shared" ref="J154:J165" si="158">EXP(($C$18*(I154-$C$16))/($C$19*I154*$C$16))</f>
        <v>0.00670552927572822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0.00508981802688885</v>
      </c>
      <c r="Q154" s="15">
        <f t="shared" ref="Q154:Q165" si="162">P154*$B$156</f>
        <v>0.00106886178564666</v>
      </c>
      <c r="R154" s="11">
        <f t="shared" ref="R154:R165" si="163">L154*$B$156</f>
        <v>0.1594000625</v>
      </c>
      <c r="S154" s="16">
        <f t="shared" ref="S154:S165" si="164">Q154/R154</f>
        <v>0.00670552927572822</v>
      </c>
      <c r="T154" s="3">
        <v>0.01</v>
      </c>
      <c r="U154" s="17">
        <f t="shared" ref="U154:U165" si="165">S154*T154</f>
        <v>6.70552927572822e-5</v>
      </c>
      <c r="V154" s="16"/>
      <c r="W154" s="3"/>
      <c r="X154" s="3"/>
      <c r="Y154" s="18"/>
      <c r="Z154" s="3"/>
      <c r="AA154" s="19"/>
      <c r="AB154" s="3"/>
      <c r="AC154" s="3"/>
      <c r="AD154" s="3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0.00555705529275728</v>
      </c>
      <c r="AU154" s="24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0.25</v>
      </c>
      <c r="AX154" s="1">
        <f t="shared" ref="AX154:AX165" si="172">AW154*10000*AV154*0.67*AU154*AT154</f>
        <v>148.370655964396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-8.28425806451613</v>
      </c>
      <c r="E155" s="12">
        <f t="shared" ref="E155:E166" si="173">D154</f>
        <v>-7.12740064835484</v>
      </c>
      <c r="F155" s="9" t="s">
        <v>109</v>
      </c>
      <c r="G155" s="6">
        <v>2</v>
      </c>
      <c r="H155" s="11">
        <f t="shared" si="156"/>
        <v>-8.28425806451613</v>
      </c>
      <c r="I155" s="11">
        <f t="shared" si="157"/>
        <v>264.865741935484</v>
      </c>
      <c r="J155" s="11">
        <f t="shared" si="158"/>
        <v>0.00571485102524576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1.51300601530645</v>
      </c>
      <c r="P155" s="11">
        <f t="shared" si="161"/>
        <v>0.00864660397777705</v>
      </c>
      <c r="Q155" s="15">
        <f t="shared" si="162"/>
        <v>0.00181578683533318</v>
      </c>
      <c r="R155" s="11">
        <f t="shared" si="163"/>
        <v>0.1594000625</v>
      </c>
      <c r="S155" s="16">
        <f t="shared" si="164"/>
        <v>0.0113913809496353</v>
      </c>
      <c r="T155" s="3">
        <v>0.01</v>
      </c>
      <c r="U155" s="17">
        <f t="shared" si="165"/>
        <v>0.000113913809496353</v>
      </c>
      <c r="V155" s="16"/>
      <c r="W155" s="3"/>
      <c r="X155" s="3"/>
      <c r="Y155" s="18"/>
      <c r="Z155" s="3"/>
      <c r="AA155" s="19"/>
      <c r="AB155" s="3"/>
      <c r="AC155" s="3"/>
      <c r="AD155" s="3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0.00560391380949635</v>
      </c>
      <c r="AU155" s="24">
        <f t="shared" si="169"/>
        <v>75.9047916666667</v>
      </c>
      <c r="AV155" s="1">
        <f t="shared" si="170"/>
        <v>0.21</v>
      </c>
      <c r="AW155" s="2">
        <f t="shared" si="171"/>
        <v>0.25</v>
      </c>
      <c r="AX155" s="1">
        <f t="shared" si="172"/>
        <v>149.621755422621</v>
      </c>
      <c r="AZ155" s="2"/>
    </row>
    <row r="156" s="1" customFormat="1" spans="1:52">
      <c r="A156" s="6" t="s">
        <v>72</v>
      </c>
      <c r="B156" s="6">
        <f>G13</f>
        <v>0.21</v>
      </c>
      <c r="C156" s="9">
        <v>2</v>
      </c>
      <c r="D156" s="10">
        <v>-4.28693103448276</v>
      </c>
      <c r="E156" s="12">
        <f t="shared" si="173"/>
        <v>-8.28425806451613</v>
      </c>
      <c r="F156" s="9" t="s">
        <v>109</v>
      </c>
      <c r="G156" s="6">
        <v>3</v>
      </c>
      <c r="H156" s="11">
        <f t="shared" si="156"/>
        <v>-4.28693103448276</v>
      </c>
      <c r="I156" s="11">
        <f t="shared" si="157"/>
        <v>268.863068965517</v>
      </c>
      <c r="J156" s="11">
        <f t="shared" si="158"/>
        <v>0.00987115111003115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2.26340732799534</v>
      </c>
      <c r="P156" s="11">
        <f t="shared" si="161"/>
        <v>0.0223424357581938</v>
      </c>
      <c r="Q156" s="15">
        <f t="shared" si="162"/>
        <v>0.0046919115092207</v>
      </c>
      <c r="R156" s="11">
        <f t="shared" si="163"/>
        <v>0.1594000625</v>
      </c>
      <c r="S156" s="16">
        <f t="shared" si="164"/>
        <v>0.0294348159946342</v>
      </c>
      <c r="T156" s="3">
        <v>0.01</v>
      </c>
      <c r="U156" s="17">
        <f t="shared" si="165"/>
        <v>0.000294348159946342</v>
      </c>
      <c r="V156" s="16"/>
      <c r="W156" s="3"/>
      <c r="X156" s="3"/>
      <c r="Y156" s="18"/>
      <c r="Z156" s="3"/>
      <c r="AA156" s="19"/>
      <c r="AB156" s="3"/>
      <c r="AC156" s="3"/>
      <c r="AD156" s="3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0.00578434815994634</v>
      </c>
      <c r="AU156" s="24">
        <f t="shared" si="169"/>
        <v>75.9047916666667</v>
      </c>
      <c r="AV156" s="1">
        <f t="shared" si="170"/>
        <v>0.21</v>
      </c>
      <c r="AW156" s="2">
        <f t="shared" si="171"/>
        <v>0.25</v>
      </c>
      <c r="AX156" s="1">
        <f t="shared" si="172"/>
        <v>154.439264251382</v>
      </c>
      <c r="AZ156" s="2"/>
    </row>
    <row r="157" s="1" customFormat="1" spans="1:52">
      <c r="A157" s="6"/>
      <c r="B157" s="6"/>
      <c r="C157" s="9">
        <v>3</v>
      </c>
      <c r="D157" s="10">
        <v>1.45161290322581</v>
      </c>
      <c r="E157" s="12">
        <f t="shared" si="173"/>
        <v>-4.28693103448276</v>
      </c>
      <c r="F157" s="9" t="s">
        <v>109</v>
      </c>
      <c r="G157" s="6">
        <v>4</v>
      </c>
      <c r="H157" s="11">
        <f t="shared" si="156"/>
        <v>1.45161290322581</v>
      </c>
      <c r="I157" s="11">
        <f t="shared" si="157"/>
        <v>274.601612903226</v>
      </c>
      <c r="J157" s="11">
        <f t="shared" si="158"/>
        <v>0.0210398900648274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3.00011280890381</v>
      </c>
      <c r="P157" s="11">
        <f t="shared" si="161"/>
        <v>0.0631220436814167</v>
      </c>
      <c r="Q157" s="15">
        <f t="shared" si="162"/>
        <v>0.0132556291730975</v>
      </c>
      <c r="R157" s="11">
        <f t="shared" si="163"/>
        <v>0.1594000625</v>
      </c>
      <c r="S157" s="16">
        <f t="shared" si="164"/>
        <v>0.0831594979650494</v>
      </c>
      <c r="T157" s="3">
        <v>0.01</v>
      </c>
      <c r="U157" s="17">
        <f t="shared" si="165"/>
        <v>0.000831594979650494</v>
      </c>
      <c r="V157" s="16"/>
      <c r="W157" s="3"/>
      <c r="X157" s="3"/>
      <c r="Y157" s="18"/>
      <c r="Z157" s="3"/>
      <c r="AA157" s="19"/>
      <c r="AB157" s="3"/>
      <c r="AC157" s="3"/>
      <c r="AD157" s="3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0.00632159497965049</v>
      </c>
      <c r="AU157" s="24">
        <f t="shared" si="169"/>
        <v>75.9047916666667</v>
      </c>
      <c r="AV157" s="1">
        <f t="shared" si="170"/>
        <v>0.21</v>
      </c>
      <c r="AW157" s="2">
        <f t="shared" si="171"/>
        <v>0.25</v>
      </c>
      <c r="AX157" s="1">
        <f t="shared" si="172"/>
        <v>168.783491338376</v>
      </c>
      <c r="AZ157" s="2"/>
    </row>
    <row r="158" s="1" customFormat="1" spans="1:52">
      <c r="A158" s="6"/>
      <c r="B158" s="6"/>
      <c r="C158" s="9">
        <v>4</v>
      </c>
      <c r="D158" s="10">
        <v>7.604</v>
      </c>
      <c r="E158" s="12">
        <f t="shared" si="173"/>
        <v>1.45161290322581</v>
      </c>
      <c r="F158" s="9" t="s">
        <v>109</v>
      </c>
      <c r="G158" s="6">
        <v>5</v>
      </c>
      <c r="H158" s="11">
        <f t="shared" si="156"/>
        <v>7.604</v>
      </c>
      <c r="I158" s="11">
        <f t="shared" si="157"/>
        <v>280.754</v>
      </c>
      <c r="J158" s="11">
        <f t="shared" si="158"/>
        <v>0.0457612156631534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2.79014122696127</v>
      </c>
      <c r="O158" s="11">
        <f t="shared" si="174"/>
        <v>0.905897454927787</v>
      </c>
      <c r="P158" s="11">
        <f t="shared" si="161"/>
        <v>0.0414549688036522</v>
      </c>
      <c r="Q158" s="15">
        <f t="shared" si="162"/>
        <v>0.00870554344876696</v>
      </c>
      <c r="R158" s="11">
        <f t="shared" si="163"/>
        <v>0.1594000625</v>
      </c>
      <c r="S158" s="16">
        <f t="shared" si="164"/>
        <v>0.0546144293310234</v>
      </c>
      <c r="T158" s="3">
        <v>0.01</v>
      </c>
      <c r="U158" s="17">
        <f t="shared" si="165"/>
        <v>0.000546144293310234</v>
      </c>
      <c r="V158" s="16"/>
      <c r="W158" s="3"/>
      <c r="X158" s="3"/>
      <c r="Y158" s="18"/>
      <c r="Z158" s="3"/>
      <c r="AA158" s="19"/>
      <c r="AB158" s="3"/>
      <c r="AC158" s="3"/>
      <c r="AD158" s="3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0.00603614429331023</v>
      </c>
      <c r="AU158" s="24">
        <f t="shared" si="169"/>
        <v>75.9047916666667</v>
      </c>
      <c r="AV158" s="1">
        <f t="shared" si="170"/>
        <v>0.21</v>
      </c>
      <c r="AW158" s="2">
        <f t="shared" si="171"/>
        <v>0.25</v>
      </c>
      <c r="AX158" s="1">
        <f t="shared" si="172"/>
        <v>161.162097750122</v>
      </c>
      <c r="AZ158" s="2"/>
    </row>
    <row r="159" s="1" customFormat="1" spans="1:52">
      <c r="A159" s="6"/>
      <c r="B159" s="6"/>
      <c r="C159" s="9">
        <v>5</v>
      </c>
      <c r="D159" s="10">
        <v>12.4862580645161</v>
      </c>
      <c r="E159" s="12">
        <f t="shared" si="173"/>
        <v>7.604</v>
      </c>
      <c r="F159" s="9" t="s">
        <v>111</v>
      </c>
      <c r="G159" s="6">
        <v>6</v>
      </c>
      <c r="H159" s="11">
        <f t="shared" si="156"/>
        <v>12.4862580645161</v>
      </c>
      <c r="I159" s="11">
        <f t="shared" si="157"/>
        <v>285.636258064516</v>
      </c>
      <c r="J159" s="11">
        <f t="shared" si="158"/>
        <v>0.0827829329771187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1.6234904027908</v>
      </c>
      <c r="P159" s="11">
        <f t="shared" si="161"/>
        <v>0.134397297203226</v>
      </c>
      <c r="Q159" s="15">
        <f t="shared" si="162"/>
        <v>0.0282234324126775</v>
      </c>
      <c r="R159" s="11">
        <f t="shared" si="163"/>
        <v>0.1594000625</v>
      </c>
      <c r="S159" s="16">
        <f t="shared" si="164"/>
        <v>0.177060359764147</v>
      </c>
      <c r="T159" s="3">
        <v>0.01</v>
      </c>
      <c r="U159" s="17">
        <f t="shared" si="165"/>
        <v>0.00177060359764147</v>
      </c>
      <c r="V159" s="16"/>
      <c r="W159" s="3"/>
      <c r="X159" s="3"/>
      <c r="Y159" s="18"/>
      <c r="Z159" s="3"/>
      <c r="AA159" s="19"/>
      <c r="AB159" s="3"/>
      <c r="AC159" s="3"/>
      <c r="AD159" s="3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0.0117206035976415</v>
      </c>
      <c r="AU159" s="24">
        <f t="shared" si="169"/>
        <v>75.9047916666667</v>
      </c>
      <c r="AV159" s="1">
        <f t="shared" si="170"/>
        <v>0.21</v>
      </c>
      <c r="AW159" s="2">
        <f t="shared" si="171"/>
        <v>0.25</v>
      </c>
      <c r="AX159" s="1">
        <f t="shared" si="172"/>
        <v>312.934378455297</v>
      </c>
      <c r="AZ159" s="2"/>
    </row>
    <row r="160" s="1" customFormat="1" spans="1:52">
      <c r="A160" s="6"/>
      <c r="B160" s="6"/>
      <c r="C160" s="9">
        <v>6</v>
      </c>
      <c r="D160" s="10">
        <v>16.7108333333333</v>
      </c>
      <c r="E160" s="12">
        <f t="shared" si="173"/>
        <v>12.4862580645161</v>
      </c>
      <c r="F160" s="9" t="s">
        <v>109</v>
      </c>
      <c r="G160" s="6">
        <v>7</v>
      </c>
      <c r="H160" s="11">
        <f t="shared" si="156"/>
        <v>16.7108333333333</v>
      </c>
      <c r="I160" s="11">
        <f t="shared" si="157"/>
        <v>289.860833333333</v>
      </c>
      <c r="J160" s="11">
        <f t="shared" si="158"/>
        <v>0.136052160003757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2.24814102225424</v>
      </c>
      <c r="P160" s="11">
        <f t="shared" si="161"/>
        <v>0.305864442070744</v>
      </c>
      <c r="Q160" s="15">
        <f t="shared" si="162"/>
        <v>0.0642315328348562</v>
      </c>
      <c r="R160" s="11">
        <f t="shared" si="163"/>
        <v>0.1594000625</v>
      </c>
      <c r="S160" s="16">
        <f t="shared" si="164"/>
        <v>0.402958015370014</v>
      </c>
      <c r="T160" s="3">
        <v>0.01</v>
      </c>
      <c r="U160" s="17">
        <f t="shared" si="165"/>
        <v>0.00402958015370014</v>
      </c>
      <c r="V160" s="16"/>
      <c r="W160" s="3"/>
      <c r="X160" s="3"/>
      <c r="Y160" s="18"/>
      <c r="Z160" s="3"/>
      <c r="AA160" s="19"/>
      <c r="AB160" s="3"/>
      <c r="AC160" s="3"/>
      <c r="AD160" s="3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0.0139795801537001</v>
      </c>
      <c r="AU160" s="24">
        <f t="shared" si="169"/>
        <v>75.9047916666667</v>
      </c>
      <c r="AV160" s="1">
        <f t="shared" si="170"/>
        <v>0.21</v>
      </c>
      <c r="AW160" s="2">
        <f t="shared" si="171"/>
        <v>0.25</v>
      </c>
      <c r="AX160" s="1">
        <f t="shared" si="172"/>
        <v>373.247946662447</v>
      </c>
      <c r="AZ160" s="2"/>
    </row>
    <row r="161" s="1" customFormat="1" spans="1:52">
      <c r="A161" s="6"/>
      <c r="B161" s="6"/>
      <c r="C161" s="9">
        <v>7</v>
      </c>
      <c r="D161" s="10">
        <v>18.7051290322581</v>
      </c>
      <c r="E161" s="12">
        <f t="shared" si="173"/>
        <v>16.7108333333333</v>
      </c>
      <c r="F161" s="9" t="s">
        <v>109</v>
      </c>
      <c r="G161" s="6">
        <v>8</v>
      </c>
      <c r="H161" s="11">
        <f t="shared" si="156"/>
        <v>18.7051290322581</v>
      </c>
      <c r="I161" s="11">
        <f t="shared" si="157"/>
        <v>291.855129032258</v>
      </c>
      <c r="J161" s="11">
        <f t="shared" si="158"/>
        <v>0.171155601865461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2.70132449685017</v>
      </c>
      <c r="P161" s="11">
        <f t="shared" si="161"/>
        <v>0.462346820092304</v>
      </c>
      <c r="Q161" s="15">
        <f t="shared" si="162"/>
        <v>0.0970928322193838</v>
      </c>
      <c r="R161" s="11">
        <f t="shared" si="163"/>
        <v>0.1594000625</v>
      </c>
      <c r="S161" s="16">
        <f t="shared" si="164"/>
        <v>0.609114141466437</v>
      </c>
      <c r="T161" s="3">
        <v>0.01</v>
      </c>
      <c r="U161" s="17">
        <f t="shared" si="165"/>
        <v>0.00609114141466437</v>
      </c>
      <c r="V161" s="16"/>
      <c r="W161" s="3"/>
      <c r="X161" s="3"/>
      <c r="Y161" s="18"/>
      <c r="Z161" s="3"/>
      <c r="AA161" s="19"/>
      <c r="AB161" s="3"/>
      <c r="AC161" s="3"/>
      <c r="AD161" s="3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0.0160411414146644</v>
      </c>
      <c r="AU161" s="24">
        <f t="shared" si="169"/>
        <v>75.9047916666667</v>
      </c>
      <c r="AV161" s="1">
        <f t="shared" si="170"/>
        <v>0.21</v>
      </c>
      <c r="AW161" s="2">
        <f t="shared" si="171"/>
        <v>0.25</v>
      </c>
      <c r="AX161" s="1">
        <f t="shared" si="172"/>
        <v>428.290623131531</v>
      </c>
      <c r="AZ161" s="2"/>
    </row>
    <row r="162" s="1" customFormat="1" spans="1:52">
      <c r="A162" s="6"/>
      <c r="B162" s="6"/>
      <c r="C162" s="9">
        <v>8</v>
      </c>
      <c r="D162" s="10">
        <v>17.4223870967742</v>
      </c>
      <c r="E162" s="12">
        <f t="shared" si="173"/>
        <v>18.7051290322581</v>
      </c>
      <c r="F162" s="9" t="s">
        <v>109</v>
      </c>
      <c r="G162" s="6">
        <v>9</v>
      </c>
      <c r="H162" s="11">
        <f t="shared" si="156"/>
        <v>17.4223870967742</v>
      </c>
      <c r="I162" s="11">
        <f t="shared" si="157"/>
        <v>290.572387096774</v>
      </c>
      <c r="J162" s="11">
        <f t="shared" si="158"/>
        <v>0.147716754386522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2.99802559342453</v>
      </c>
      <c r="P162" s="11">
        <f t="shared" si="161"/>
        <v>0.442858610228399</v>
      </c>
      <c r="Q162" s="15">
        <f t="shared" si="162"/>
        <v>0.0930003081479638</v>
      </c>
      <c r="R162" s="11">
        <f t="shared" si="163"/>
        <v>0.1594000625</v>
      </c>
      <c r="S162" s="16">
        <f t="shared" si="164"/>
        <v>0.583439596505577</v>
      </c>
      <c r="T162" s="3">
        <v>0.01</v>
      </c>
      <c r="U162" s="17">
        <f t="shared" si="165"/>
        <v>0.00583439596505577</v>
      </c>
      <c r="V162" s="16"/>
      <c r="W162" s="3"/>
      <c r="X162" s="3"/>
      <c r="Y162" s="18"/>
      <c r="Z162" s="3"/>
      <c r="AA162" s="19"/>
      <c r="AB162" s="3"/>
      <c r="AC162" s="3"/>
      <c r="AD162" s="3"/>
      <c r="AE162" s="16">
        <v>0.001</v>
      </c>
      <c r="AF162" s="3">
        <v>0.49</v>
      </c>
      <c r="AG162" s="17">
        <f t="shared" si="166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0.0113243959650558</v>
      </c>
      <c r="AU162" s="24">
        <f t="shared" si="169"/>
        <v>75.9047916666667</v>
      </c>
      <c r="AV162" s="1">
        <f t="shared" si="170"/>
        <v>0.21</v>
      </c>
      <c r="AW162" s="2">
        <f t="shared" si="171"/>
        <v>0.25</v>
      </c>
      <c r="AX162" s="1">
        <f t="shared" si="172"/>
        <v>302.355828621277</v>
      </c>
      <c r="AZ162" s="2"/>
    </row>
    <row r="163" s="1" customFormat="1" spans="1:52">
      <c r="A163" s="6"/>
      <c r="B163" s="6"/>
      <c r="C163" s="9">
        <v>9</v>
      </c>
      <c r="D163" s="10">
        <v>12.8783333333333</v>
      </c>
      <c r="E163" s="12">
        <f t="shared" si="173"/>
        <v>17.4223870967742</v>
      </c>
      <c r="F163" s="9" t="s">
        <v>109</v>
      </c>
      <c r="G163" s="6">
        <v>10</v>
      </c>
      <c r="H163" s="11">
        <f t="shared" si="156"/>
        <v>12.8783333333333</v>
      </c>
      <c r="I163" s="11">
        <f t="shared" si="157"/>
        <v>286.028333333333</v>
      </c>
      <c r="J163" s="11">
        <f t="shared" si="158"/>
        <v>0.0867428826019795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3.3142148998628</v>
      </c>
      <c r="P163" s="11">
        <f t="shared" si="161"/>
        <v>0.28748455397653</v>
      </c>
      <c r="Q163" s="15">
        <f t="shared" si="162"/>
        <v>0.0603717563350713</v>
      </c>
      <c r="R163" s="11">
        <f t="shared" si="163"/>
        <v>0.1594000625</v>
      </c>
      <c r="S163" s="16">
        <f t="shared" si="164"/>
        <v>0.378743617713897</v>
      </c>
      <c r="T163" s="3">
        <v>0.01</v>
      </c>
      <c r="U163" s="17">
        <f t="shared" si="165"/>
        <v>0.00378743617713897</v>
      </c>
      <c r="V163" s="16"/>
      <c r="W163" s="3"/>
      <c r="X163" s="3"/>
      <c r="Y163" s="18"/>
      <c r="Z163" s="3"/>
      <c r="AA163" s="19"/>
      <c r="AB163" s="3"/>
      <c r="AC163" s="3"/>
      <c r="AD163" s="3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0.00927743617713897</v>
      </c>
      <c r="AU163" s="24">
        <f t="shared" si="169"/>
        <v>75.9047916666667</v>
      </c>
      <c r="AV163" s="1">
        <f t="shared" si="170"/>
        <v>0.21</v>
      </c>
      <c r="AW163" s="2">
        <f t="shared" si="171"/>
        <v>0.25</v>
      </c>
      <c r="AX163" s="1">
        <f t="shared" si="172"/>
        <v>247.703004334682</v>
      </c>
      <c r="AZ163" s="2"/>
    </row>
    <row r="164" s="1" customFormat="1" spans="1:52">
      <c r="A164" s="6"/>
      <c r="B164" s="6"/>
      <c r="C164" s="9">
        <v>10</v>
      </c>
      <c r="D164" s="10">
        <v>4.77987096774194</v>
      </c>
      <c r="E164" s="12">
        <f t="shared" si="173"/>
        <v>12.8783333333333</v>
      </c>
      <c r="F164" s="9" t="s">
        <v>109</v>
      </c>
      <c r="G164" s="6">
        <v>11</v>
      </c>
      <c r="H164" s="11">
        <f t="shared" si="156"/>
        <v>4.77987096774194</v>
      </c>
      <c r="I164" s="11">
        <f t="shared" si="157"/>
        <v>277.929870967742</v>
      </c>
      <c r="J164" s="11">
        <f t="shared" si="158"/>
        <v>0.0321699986223162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2.87539382859195</v>
      </c>
      <c r="O164" s="11">
        <f t="shared" si="174"/>
        <v>0.910384433960981</v>
      </c>
      <c r="P164" s="11">
        <f t="shared" si="161"/>
        <v>0.0292870659863029</v>
      </c>
      <c r="Q164" s="15">
        <f t="shared" si="162"/>
        <v>0.00615028385712361</v>
      </c>
      <c r="R164" s="11">
        <f t="shared" si="163"/>
        <v>0.1594000625</v>
      </c>
      <c r="S164" s="16">
        <f t="shared" si="164"/>
        <v>0.03858394884333</v>
      </c>
      <c r="T164" s="3">
        <v>0.01</v>
      </c>
      <c r="U164" s="17">
        <f t="shared" si="165"/>
        <v>0.0003858394884333</v>
      </c>
      <c r="V164" s="16"/>
      <c r="W164" s="3"/>
      <c r="X164" s="3"/>
      <c r="Y164" s="18"/>
      <c r="Z164" s="3"/>
      <c r="AA164" s="19"/>
      <c r="AB164" s="3"/>
      <c r="AC164" s="3"/>
      <c r="AD164" s="3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0.0058758394884333</v>
      </c>
      <c r="AU164" s="24">
        <f t="shared" si="169"/>
        <v>75.9047916666667</v>
      </c>
      <c r="AV164" s="1">
        <f t="shared" si="170"/>
        <v>0.21</v>
      </c>
      <c r="AW164" s="2">
        <f t="shared" si="171"/>
        <v>0.25</v>
      </c>
      <c r="AX164" s="1">
        <f t="shared" si="172"/>
        <v>156.88203793412</v>
      </c>
      <c r="AZ164" s="2"/>
    </row>
    <row r="165" s="1" customFormat="1" spans="1:52">
      <c r="A165" s="6"/>
      <c r="B165" s="6"/>
      <c r="C165" s="9">
        <v>11</v>
      </c>
      <c r="D165" s="10">
        <v>-1.43263333333333</v>
      </c>
      <c r="E165" s="12">
        <f t="shared" si="173"/>
        <v>4.77987096774194</v>
      </c>
      <c r="F165" s="9" t="s">
        <v>111</v>
      </c>
      <c r="G165" s="6">
        <v>12</v>
      </c>
      <c r="H165" s="11">
        <f t="shared" si="156"/>
        <v>-1.43263333333333</v>
      </c>
      <c r="I165" s="11">
        <f t="shared" si="157"/>
        <v>271.717366666667</v>
      </c>
      <c r="J165" s="11">
        <f t="shared" si="158"/>
        <v>0.0144405356321617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1.64014528464134</v>
      </c>
      <c r="P165" s="11">
        <f t="shared" si="161"/>
        <v>0.0236845764247854</v>
      </c>
      <c r="Q165" s="15">
        <f t="shared" si="162"/>
        <v>0.00497376104920493</v>
      </c>
      <c r="R165" s="11">
        <f t="shared" si="163"/>
        <v>0.1594000625</v>
      </c>
      <c r="S165" s="16">
        <f t="shared" si="164"/>
        <v>0.0312030056400068</v>
      </c>
      <c r="T165" s="3">
        <v>0.01</v>
      </c>
      <c r="U165" s="17">
        <f t="shared" si="165"/>
        <v>0.000312030056400068</v>
      </c>
      <c r="V165" s="16"/>
      <c r="W165" s="3"/>
      <c r="X165" s="3"/>
      <c r="Y165" s="18"/>
      <c r="Z165" s="3"/>
      <c r="AA165" s="19"/>
      <c r="AB165" s="3"/>
      <c r="AC165" s="3"/>
      <c r="AD165" s="3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0.00580203005640007</v>
      </c>
      <c r="AU165" s="24">
        <f t="shared" si="169"/>
        <v>75.9047916666667</v>
      </c>
      <c r="AV165" s="1">
        <f t="shared" si="170"/>
        <v>0.21</v>
      </c>
      <c r="AW165" s="2">
        <f t="shared" si="171"/>
        <v>0.25</v>
      </c>
      <c r="AX165" s="1">
        <f t="shared" si="172"/>
        <v>154.911362230856</v>
      </c>
      <c r="AY165" s="1">
        <f>SUM(AX154:AX165)</f>
        <v>2758.70244609711</v>
      </c>
      <c r="AZ165" s="2"/>
    </row>
    <row r="166" s="1" customFormat="1" spans="1:46">
      <c r="A166" s="6"/>
      <c r="B166" s="6"/>
      <c r="C166" s="9">
        <v>12</v>
      </c>
      <c r="D166" s="10">
        <v>-10.3272903225806</v>
      </c>
      <c r="E166" s="12">
        <f t="shared" si="173"/>
        <v>-1.43263333333333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selection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623.6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19.1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214.8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1537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109.73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0.6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1.7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4965720.34864704</v>
      </c>
      <c r="J16" s="7" t="s">
        <v>35</v>
      </c>
      <c r="K16" s="7">
        <f>I16/(10000*1000)</f>
        <v>0.496572034864704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10970759.8717786</v>
      </c>
      <c r="J17" s="7" t="s">
        <v>35</v>
      </c>
      <c r="K17" s="7">
        <f>I17/(10000*1000)</f>
        <v>1.09707598717786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-16.1341600487097</v>
      </c>
      <c r="E29" s="9"/>
      <c r="F29" s="9"/>
      <c r="G29" s="6">
        <v>1</v>
      </c>
      <c r="H29" s="11">
        <f t="shared" ref="H29:H40" si="0">E30</f>
        <v>-16.1341600487097</v>
      </c>
      <c r="I29" s="11">
        <f t="shared" ref="I29:I40" si="1">H29+273.15</f>
        <v>257.01583995129</v>
      </c>
      <c r="J29" s="11">
        <f t="shared" ref="J29:J40" si="2">EXP(($C$18*(I29-$C$16))/($C$19*I29*$C$16))</f>
        <v>0.00185946559453517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0.00184720861715786</v>
      </c>
      <c r="Q29" s="15">
        <f t="shared" ref="Q29:Q40" si="6">P29*$B$31</f>
        <v>0.000240137120230522</v>
      </c>
      <c r="R29" s="11">
        <f t="shared" ref="R29:R40" si="7">L29*$B$31</f>
        <v>0.129143083333333</v>
      </c>
      <c r="S29" s="16">
        <f t="shared" ref="S29:S40" si="8">Q29/R29</f>
        <v>0.00185946559453518</v>
      </c>
      <c r="T29" s="3">
        <v>0.01</v>
      </c>
      <c r="U29" s="17">
        <f t="shared" ref="U29:U40" si="9">S29*T29</f>
        <v>1.85946559453518e-5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0.0219185946559453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1.59166666666667</v>
      </c>
      <c r="AU29" s="1">
        <f t="shared" ref="AU29:AU40" si="17">AT29*10000*AS29*0.67*AR29*AQ29</f>
        <v>3018.63623055841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-15.6645483870968</v>
      </c>
      <c r="E30" s="12">
        <f t="shared" ref="E30:E41" si="18">D29</f>
        <v>-16.1341600487097</v>
      </c>
      <c r="F30" s="9" t="s">
        <v>109</v>
      </c>
      <c r="G30" s="6">
        <v>2</v>
      </c>
      <c r="H30" s="11">
        <f t="shared" si="0"/>
        <v>-15.6645483870968</v>
      </c>
      <c r="I30" s="11">
        <f t="shared" si="1"/>
        <v>257.485451612903</v>
      </c>
      <c r="J30" s="11">
        <f t="shared" si="2"/>
        <v>0.00199248659661952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1.98496945804951</v>
      </c>
      <c r="P30" s="11">
        <f t="shared" si="5"/>
        <v>0.00395502503986275</v>
      </c>
      <c r="Q30" s="15">
        <f t="shared" si="6"/>
        <v>0.000514153255182157</v>
      </c>
      <c r="R30" s="11">
        <f t="shared" si="7"/>
        <v>0.129143083333333</v>
      </c>
      <c r="S30" s="16">
        <f t="shared" si="8"/>
        <v>0.00398126823296505</v>
      </c>
      <c r="T30" s="3">
        <v>0.01</v>
      </c>
      <c r="U30" s="17">
        <f t="shared" si="9"/>
        <v>3.98126823296505e-5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0.0219398126823297</v>
      </c>
      <c r="AR30" s="24">
        <f t="shared" si="15"/>
        <v>99.3408333333333</v>
      </c>
      <c r="AS30" s="1">
        <f t="shared" si="16"/>
        <v>0.13</v>
      </c>
      <c r="AT30" s="2">
        <f>$E$4/12</f>
        <v>1.59166666666667</v>
      </c>
      <c r="AU30" s="1">
        <f t="shared" si="17"/>
        <v>3021.55838429089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-12.8318965517241</v>
      </c>
      <c r="E31" s="12">
        <f t="shared" si="18"/>
        <v>-15.6645483870968</v>
      </c>
      <c r="F31" s="9" t="s">
        <v>109</v>
      </c>
      <c r="G31" s="6">
        <v>3</v>
      </c>
      <c r="H31" s="11">
        <f t="shared" si="0"/>
        <v>-12.8318965517241</v>
      </c>
      <c r="I31" s="11">
        <f t="shared" si="1"/>
        <v>260.318103448276</v>
      </c>
      <c r="J31" s="11">
        <f t="shared" si="2"/>
        <v>0.00300676996983048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2.97442276634298</v>
      </c>
      <c r="P31" s="11">
        <f t="shared" si="5"/>
        <v>0.00894340505142017</v>
      </c>
      <c r="Q31" s="15">
        <f t="shared" si="6"/>
        <v>0.00116264265668462</v>
      </c>
      <c r="R31" s="11">
        <f t="shared" si="7"/>
        <v>0.129143083333333</v>
      </c>
      <c r="S31" s="16">
        <f t="shared" si="8"/>
        <v>0.00900274816641716</v>
      </c>
      <c r="T31" s="3">
        <v>0.01</v>
      </c>
      <c r="U31" s="17">
        <f t="shared" si="9"/>
        <v>9.00274816641716e-5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0.0219900274816642</v>
      </c>
      <c r="AR31" s="24">
        <f t="shared" si="15"/>
        <v>99.3408333333333</v>
      </c>
      <c r="AS31" s="1">
        <f t="shared" si="16"/>
        <v>0.13</v>
      </c>
      <c r="AT31" s="2">
        <f>$E$4/12</f>
        <v>1.59166666666667</v>
      </c>
      <c r="AU31" s="1">
        <f t="shared" si="17"/>
        <v>3028.47398335008</v>
      </c>
    </row>
    <row r="32" s="1" customFormat="1" spans="1:47">
      <c r="A32" s="6"/>
      <c r="B32" s="6"/>
      <c r="C32" s="9">
        <v>3</v>
      </c>
      <c r="D32" s="10">
        <v>-7.25896774193549</v>
      </c>
      <c r="E32" s="12">
        <f t="shared" si="18"/>
        <v>-12.8318965517241</v>
      </c>
      <c r="F32" s="9" t="s">
        <v>109</v>
      </c>
      <c r="G32" s="6">
        <v>4</v>
      </c>
      <c r="H32" s="11">
        <f t="shared" si="0"/>
        <v>-7.25896774193549</v>
      </c>
      <c r="I32" s="11">
        <f t="shared" si="1"/>
        <v>265.891032258065</v>
      </c>
      <c r="J32" s="11">
        <f t="shared" si="2"/>
        <v>0.00658517900212599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3.95888769462489</v>
      </c>
      <c r="P32" s="11">
        <f t="shared" si="5"/>
        <v>0.0260699841184188</v>
      </c>
      <c r="Q32" s="15">
        <f t="shared" si="6"/>
        <v>0.00338909793539444</v>
      </c>
      <c r="R32" s="11">
        <f t="shared" si="7"/>
        <v>0.129143083333333</v>
      </c>
      <c r="S32" s="16">
        <f t="shared" si="8"/>
        <v>0.0262429690225592</v>
      </c>
      <c r="T32" s="3">
        <v>0.01</v>
      </c>
      <c r="U32" s="17">
        <f t="shared" si="9"/>
        <v>0.000262429690225592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0.0221624296902256</v>
      </c>
      <c r="AR32" s="24">
        <f t="shared" si="15"/>
        <v>99.3408333333333</v>
      </c>
      <c r="AS32" s="1">
        <f t="shared" si="16"/>
        <v>0.13</v>
      </c>
      <c r="AT32" s="2">
        <f>$E$4/12</f>
        <v>1.59166666666667</v>
      </c>
      <c r="AU32" s="1">
        <f t="shared" si="17"/>
        <v>3052.21727351812</v>
      </c>
    </row>
    <row r="33" s="1" customFormat="1" spans="1:47">
      <c r="A33" s="6"/>
      <c r="B33" s="6"/>
      <c r="C33" s="9">
        <v>4</v>
      </c>
      <c r="D33" s="10">
        <v>-2.9094</v>
      </c>
      <c r="E33" s="12">
        <f t="shared" si="18"/>
        <v>-7.25896774193549</v>
      </c>
      <c r="F33" s="9" t="s">
        <v>109</v>
      </c>
      <c r="G33" s="6">
        <v>5</v>
      </c>
      <c r="H33" s="11">
        <f t="shared" si="0"/>
        <v>-2.9094</v>
      </c>
      <c r="I33" s="11">
        <f t="shared" si="1"/>
        <v>270.2406</v>
      </c>
      <c r="J33" s="11">
        <f t="shared" si="2"/>
        <v>0.0118724198612383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3.73617682498115</v>
      </c>
      <c r="O33" s="11">
        <f t="shared" si="19"/>
        <v>1.19004921885866</v>
      </c>
      <c r="P33" s="11">
        <f t="shared" si="5"/>
        <v>0.0141287639818287</v>
      </c>
      <c r="Q33" s="15">
        <f t="shared" si="6"/>
        <v>0.00183673931763773</v>
      </c>
      <c r="R33" s="11">
        <f t="shared" si="7"/>
        <v>0.129143083333333</v>
      </c>
      <c r="S33" s="16">
        <f t="shared" si="8"/>
        <v>0.0142225140536322</v>
      </c>
      <c r="T33" s="3">
        <v>0.01</v>
      </c>
      <c r="U33" s="17">
        <f t="shared" si="9"/>
        <v>0.000142225140536322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0.0220422251405363</v>
      </c>
      <c r="AR33" s="24">
        <f t="shared" si="15"/>
        <v>99.3408333333333</v>
      </c>
      <c r="AS33" s="1">
        <f t="shared" si="16"/>
        <v>0.13</v>
      </c>
      <c r="AT33" s="2">
        <f>$E$4/12</f>
        <v>1.59166666666667</v>
      </c>
      <c r="AU33" s="1">
        <f t="shared" si="17"/>
        <v>3035.66266249192</v>
      </c>
    </row>
    <row r="34" s="1" customFormat="1" spans="1:47">
      <c r="A34" s="6"/>
      <c r="B34" s="6"/>
      <c r="C34" s="9">
        <v>5</v>
      </c>
      <c r="D34" s="10">
        <v>1.87467741935484</v>
      </c>
      <c r="E34" s="12">
        <f t="shared" si="18"/>
        <v>-2.9094</v>
      </c>
      <c r="F34" s="9" t="s">
        <v>111</v>
      </c>
      <c r="G34" s="6">
        <v>6</v>
      </c>
      <c r="H34" s="11">
        <f t="shared" si="0"/>
        <v>1.87467741935484</v>
      </c>
      <c r="I34" s="11">
        <f t="shared" si="1"/>
        <v>275.024677419355</v>
      </c>
      <c r="J34" s="11">
        <f t="shared" si="2"/>
        <v>0.022219365810589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2.16932878821016</v>
      </c>
      <c r="P34" s="11">
        <f t="shared" si="5"/>
        <v>0.0482011099086834</v>
      </c>
      <c r="Q34" s="15">
        <f t="shared" si="6"/>
        <v>0.00626614428812885</v>
      </c>
      <c r="R34" s="11">
        <f t="shared" si="7"/>
        <v>0.129143083333333</v>
      </c>
      <c r="S34" s="16">
        <f t="shared" si="8"/>
        <v>0.0485209437965424</v>
      </c>
      <c r="T34" s="3">
        <v>0.01</v>
      </c>
      <c r="U34" s="17">
        <f t="shared" si="9"/>
        <v>0.000485209437965424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0.0223852094379654</v>
      </c>
      <c r="AR34" s="24">
        <f t="shared" si="15"/>
        <v>99.3408333333333</v>
      </c>
      <c r="AS34" s="1">
        <f t="shared" si="16"/>
        <v>0.13</v>
      </c>
      <c r="AT34" s="2">
        <f>$E$4/12</f>
        <v>1.59166666666667</v>
      </c>
      <c r="AU34" s="1">
        <f t="shared" si="17"/>
        <v>3082.8985753314</v>
      </c>
    </row>
    <row r="35" s="1" customFormat="1" spans="1:47">
      <c r="A35" s="6"/>
      <c r="B35" s="6"/>
      <c r="C35" s="9">
        <v>6</v>
      </c>
      <c r="D35" s="10">
        <v>6.86606666666667</v>
      </c>
      <c r="E35" s="12">
        <f t="shared" si="18"/>
        <v>1.87467741935484</v>
      </c>
      <c r="F35" s="9" t="s">
        <v>109</v>
      </c>
      <c r="G35" s="6">
        <v>7</v>
      </c>
      <c r="H35" s="11">
        <f t="shared" si="0"/>
        <v>6.86606666666667</v>
      </c>
      <c r="I35" s="11">
        <f t="shared" si="1"/>
        <v>280.016066666667</v>
      </c>
      <c r="J35" s="11">
        <f t="shared" si="2"/>
        <v>0.0417642865716037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3.11453601163481</v>
      </c>
      <c r="P35" s="11">
        <f t="shared" si="5"/>
        <v>0.130076374527496</v>
      </c>
      <c r="Q35" s="15">
        <f t="shared" si="6"/>
        <v>0.0169099286885745</v>
      </c>
      <c r="R35" s="11">
        <f t="shared" si="7"/>
        <v>0.129143083333333</v>
      </c>
      <c r="S35" s="16">
        <f t="shared" si="8"/>
        <v>0.130939483959261</v>
      </c>
      <c r="T35" s="3">
        <v>0.01</v>
      </c>
      <c r="U35" s="17">
        <f t="shared" si="9"/>
        <v>0.00130939483959261</v>
      </c>
      <c r="V35" s="16"/>
      <c r="W35" s="3"/>
      <c r="X35" s="17"/>
      <c r="Y35" s="18">
        <v>0.02</v>
      </c>
      <c r="Z35" s="3">
        <v>0.21</v>
      </c>
      <c r="AA35" s="19">
        <f t="shared" si="10"/>
        <v>0.0042</v>
      </c>
      <c r="AB35" s="3">
        <v>0.01</v>
      </c>
      <c r="AC35" s="3">
        <v>0.29</v>
      </c>
      <c r="AD35" s="19">
        <f t="shared" si="11"/>
        <v>0.0029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0.0232093948395926</v>
      </c>
      <c r="AR35" s="24">
        <f t="shared" si="15"/>
        <v>99.3408333333333</v>
      </c>
      <c r="AS35" s="1">
        <f t="shared" si="16"/>
        <v>0.13</v>
      </c>
      <c r="AT35" s="2">
        <f>$E$4/12</f>
        <v>1.59166666666667</v>
      </c>
      <c r="AU35" s="1">
        <f t="shared" si="17"/>
        <v>3196.40566614182</v>
      </c>
    </row>
    <row r="36" s="1" customFormat="1" spans="1:47">
      <c r="A36" s="6"/>
      <c r="B36" s="6"/>
      <c r="C36" s="9">
        <v>7</v>
      </c>
      <c r="D36" s="10">
        <v>9.83951612903226</v>
      </c>
      <c r="E36" s="12">
        <f t="shared" si="18"/>
        <v>6.86606666666667</v>
      </c>
      <c r="F36" s="9" t="s">
        <v>109</v>
      </c>
      <c r="G36" s="6">
        <v>8</v>
      </c>
      <c r="H36" s="11">
        <f t="shared" si="0"/>
        <v>9.83951612903226</v>
      </c>
      <c r="I36" s="11">
        <f t="shared" si="1"/>
        <v>282.989516129032</v>
      </c>
      <c r="J36" s="11">
        <f t="shared" si="2"/>
        <v>0.0601838048616562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3.97786797044065</v>
      </c>
      <c r="P36" s="11">
        <f t="shared" si="5"/>
        <v>0.239403229698432</v>
      </c>
      <c r="Q36" s="15">
        <f t="shared" si="6"/>
        <v>0.0311224198607962</v>
      </c>
      <c r="R36" s="11">
        <f t="shared" si="7"/>
        <v>0.129143083333333</v>
      </c>
      <c r="S36" s="16">
        <f t="shared" si="8"/>
        <v>0.240991767096544</v>
      </c>
      <c r="T36" s="3">
        <v>0.01</v>
      </c>
      <c r="U36" s="17">
        <f t="shared" si="9"/>
        <v>0.00240991767096544</v>
      </c>
      <c r="V36" s="16"/>
      <c r="W36" s="3"/>
      <c r="X36" s="17"/>
      <c r="Y36" s="18">
        <v>0.02</v>
      </c>
      <c r="Z36" s="3">
        <v>0.21</v>
      </c>
      <c r="AA36" s="19">
        <f t="shared" si="10"/>
        <v>0.0042</v>
      </c>
      <c r="AB36" s="3">
        <v>0.01</v>
      </c>
      <c r="AC36" s="3">
        <v>0.29</v>
      </c>
      <c r="AD36" s="19">
        <f t="shared" si="11"/>
        <v>0.0029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0.0243099176709654</v>
      </c>
      <c r="AR36" s="24">
        <f t="shared" si="15"/>
        <v>99.3408333333333</v>
      </c>
      <c r="AS36" s="1">
        <f t="shared" si="16"/>
        <v>0.13</v>
      </c>
      <c r="AT36" s="2">
        <f>$E$4/12</f>
        <v>1.59166666666667</v>
      </c>
      <c r="AU36" s="1">
        <f t="shared" si="17"/>
        <v>3347.97004075092</v>
      </c>
    </row>
    <row r="37" s="1" customFormat="1" spans="1:47">
      <c r="A37" s="6"/>
      <c r="B37" s="6"/>
      <c r="C37" s="9">
        <v>8</v>
      </c>
      <c r="D37" s="10">
        <v>9.50774193548387</v>
      </c>
      <c r="E37" s="12">
        <f t="shared" si="18"/>
        <v>9.83951612903226</v>
      </c>
      <c r="F37" s="9" t="s">
        <v>109</v>
      </c>
      <c r="G37" s="6">
        <v>9</v>
      </c>
      <c r="H37" s="11">
        <f t="shared" si="0"/>
        <v>9.50774193548387</v>
      </c>
      <c r="I37" s="11">
        <f t="shared" si="1"/>
        <v>282.657741935484</v>
      </c>
      <c r="J37" s="11">
        <f t="shared" si="2"/>
        <v>0.0578016682960249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4.73187307407555</v>
      </c>
      <c r="P37" s="11">
        <f t="shared" si="5"/>
        <v>0.273510157846607</v>
      </c>
      <c r="Q37" s="15">
        <f t="shared" si="6"/>
        <v>0.0355563205200589</v>
      </c>
      <c r="R37" s="11">
        <f t="shared" si="7"/>
        <v>0.129143083333333</v>
      </c>
      <c r="S37" s="16">
        <f t="shared" si="8"/>
        <v>0.27532500852782</v>
      </c>
      <c r="T37" s="3">
        <v>0.01</v>
      </c>
      <c r="U37" s="17">
        <f t="shared" si="9"/>
        <v>0.0027532500852782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0.0246532500852782</v>
      </c>
      <c r="AR37" s="24">
        <f t="shared" si="15"/>
        <v>99.3408333333333</v>
      </c>
      <c r="AS37" s="1">
        <f t="shared" si="16"/>
        <v>0.13</v>
      </c>
      <c r="AT37" s="2">
        <f>$E$4/12</f>
        <v>1.59166666666667</v>
      </c>
      <c r="AU37" s="1">
        <f t="shared" si="17"/>
        <v>3395.25389636474</v>
      </c>
    </row>
    <row r="38" s="1" customFormat="1" spans="1:47">
      <c r="A38" s="6"/>
      <c r="B38" s="6"/>
      <c r="C38" s="9">
        <v>9</v>
      </c>
      <c r="D38" s="10">
        <v>6.64446666666667</v>
      </c>
      <c r="E38" s="12">
        <f t="shared" si="18"/>
        <v>9.50774193548387</v>
      </c>
      <c r="F38" s="9" t="s">
        <v>109</v>
      </c>
      <c r="G38" s="6">
        <v>10</v>
      </c>
      <c r="H38" s="11">
        <f t="shared" si="0"/>
        <v>6.64446666666667</v>
      </c>
      <c r="I38" s="11">
        <f t="shared" si="1"/>
        <v>279.794466666667</v>
      </c>
      <c r="J38" s="11">
        <f t="shared" si="2"/>
        <v>0.040629793072593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5.45177124956228</v>
      </c>
      <c r="P38" s="11">
        <f t="shared" si="5"/>
        <v>0.221504337748827</v>
      </c>
      <c r="Q38" s="15">
        <f t="shared" si="6"/>
        <v>0.0287955639073475</v>
      </c>
      <c r="R38" s="11">
        <f t="shared" si="7"/>
        <v>0.129143083333333</v>
      </c>
      <c r="S38" s="16">
        <f t="shared" si="8"/>
        <v>0.222974108748998</v>
      </c>
      <c r="T38" s="3">
        <v>0.01</v>
      </c>
      <c r="U38" s="17">
        <f t="shared" si="9"/>
        <v>0.00222974108748998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0.02412974108749</v>
      </c>
      <c r="AR38" s="24">
        <f t="shared" si="15"/>
        <v>99.3408333333333</v>
      </c>
      <c r="AS38" s="1">
        <f t="shared" si="16"/>
        <v>0.13</v>
      </c>
      <c r="AT38" s="2">
        <f>$E$4/12</f>
        <v>1.59166666666667</v>
      </c>
      <c r="AU38" s="1">
        <f t="shared" si="17"/>
        <v>3323.15606105402</v>
      </c>
    </row>
    <row r="39" s="1" customFormat="1" spans="1:47">
      <c r="A39" s="6"/>
      <c r="B39" s="6"/>
      <c r="C39" s="9">
        <v>10</v>
      </c>
      <c r="D39" s="10">
        <v>-0.365935483870968</v>
      </c>
      <c r="E39" s="12">
        <f t="shared" si="18"/>
        <v>6.64446666666667</v>
      </c>
      <c r="F39" s="9" t="s">
        <v>109</v>
      </c>
      <c r="G39" s="6">
        <v>11</v>
      </c>
      <c r="H39" s="11">
        <f t="shared" si="0"/>
        <v>-0.365935483870968</v>
      </c>
      <c r="I39" s="11">
        <f t="shared" si="1"/>
        <v>272.784064516129</v>
      </c>
      <c r="J39" s="11">
        <f t="shared" si="2"/>
        <v>0.0166126739168535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4.96875356622278</v>
      </c>
      <c r="O39" s="11">
        <f t="shared" si="19"/>
        <v>1.25492167892401</v>
      </c>
      <c r="P39" s="11">
        <f t="shared" si="5"/>
        <v>0.0208476046431548</v>
      </c>
      <c r="Q39" s="15">
        <f t="shared" si="6"/>
        <v>0.00271018860361012</v>
      </c>
      <c r="R39" s="11">
        <f t="shared" si="7"/>
        <v>0.129143083333333</v>
      </c>
      <c r="S39" s="16">
        <f t="shared" si="8"/>
        <v>0.0209859369441785</v>
      </c>
      <c r="T39" s="3">
        <v>0.01</v>
      </c>
      <c r="U39" s="17">
        <f t="shared" si="9"/>
        <v>0.000209859369441785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0.0221098593694418</v>
      </c>
      <c r="AR39" s="24">
        <f t="shared" si="15"/>
        <v>99.3408333333333</v>
      </c>
      <c r="AS39" s="1">
        <f t="shared" si="16"/>
        <v>0.13</v>
      </c>
      <c r="AT39" s="2">
        <f>$E$4/12</f>
        <v>1.59166666666667</v>
      </c>
      <c r="AU39" s="1">
        <f t="shared" si="17"/>
        <v>3044.97727125241</v>
      </c>
    </row>
    <row r="40" s="1" customFormat="1" spans="1:48">
      <c r="A40" s="6"/>
      <c r="B40" s="6"/>
      <c r="C40" s="9">
        <v>11</v>
      </c>
      <c r="D40" s="10">
        <v>-7.57446666666667</v>
      </c>
      <c r="E40" s="12">
        <f t="shared" si="18"/>
        <v>-0.365935483870968</v>
      </c>
      <c r="F40" s="9" t="s">
        <v>111</v>
      </c>
      <c r="G40" s="6">
        <v>12</v>
      </c>
      <c r="H40" s="11">
        <f t="shared" si="0"/>
        <v>-7.57446666666667</v>
      </c>
      <c r="I40" s="11">
        <f t="shared" si="1"/>
        <v>265.575533333333</v>
      </c>
      <c r="J40" s="11">
        <f t="shared" si="2"/>
        <v>0.00630484413875168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2.22748240761418</v>
      </c>
      <c r="P40" s="11">
        <f t="shared" si="5"/>
        <v>0.0140439294018188</v>
      </c>
      <c r="Q40" s="15">
        <f t="shared" si="6"/>
        <v>0.00182571082223644</v>
      </c>
      <c r="R40" s="11">
        <f t="shared" si="7"/>
        <v>0.129143083333333</v>
      </c>
      <c r="S40" s="16">
        <f t="shared" si="8"/>
        <v>0.0141371165618221</v>
      </c>
      <c r="T40" s="3">
        <v>0.01</v>
      </c>
      <c r="U40" s="17">
        <f t="shared" si="9"/>
        <v>0.000141371165618221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0.0220413711656182</v>
      </c>
      <c r="AR40" s="24">
        <f t="shared" si="15"/>
        <v>99.3408333333333</v>
      </c>
      <c r="AS40" s="1">
        <f t="shared" si="16"/>
        <v>0.13</v>
      </c>
      <c r="AT40" s="2">
        <f>$E$4/12</f>
        <v>1.59166666666667</v>
      </c>
      <c r="AU40" s="1">
        <f t="shared" si="17"/>
        <v>3035.54505277888</v>
      </c>
      <c r="AV40" s="1">
        <f>SUM(AU29:AU40)</f>
        <v>37582.7550978836</v>
      </c>
    </row>
    <row r="41" s="1" customFormat="1" spans="1:46">
      <c r="A41" s="6"/>
      <c r="B41" s="6"/>
      <c r="C41" s="9">
        <v>12</v>
      </c>
      <c r="D41" s="10">
        <v>-13.7395483870968</v>
      </c>
      <c r="E41" s="12">
        <f t="shared" si="18"/>
        <v>-7.57446666666667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-16.1341600487097</v>
      </c>
      <c r="E44" s="9"/>
      <c r="F44" s="9"/>
      <c r="G44" s="6">
        <v>1</v>
      </c>
      <c r="H44" s="11">
        <f t="shared" ref="H44:H55" si="20">E45</f>
        <v>-16.1341600487097</v>
      </c>
      <c r="I44" s="11">
        <f t="shared" ref="I44:I55" si="21">H44+273.15</f>
        <v>257.01583995129</v>
      </c>
      <c r="J44" s="11">
        <f t="shared" ref="J44:J55" si="22">EXP(($C$18*(I44-$C$16))/($C$19*I44*$C$16))</f>
        <v>0.00185946559453517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0.00113841442272362</v>
      </c>
      <c r="Q44" s="15">
        <f t="shared" ref="Q44:Q55" si="26">P44*$B$46</f>
        <v>0.000204914596090252</v>
      </c>
      <c r="R44" s="11">
        <f t="shared" ref="R44:R55" si="27">L44*$B$46</f>
        <v>0.1102008</v>
      </c>
      <c r="S44" s="16">
        <f t="shared" ref="S44:S55" si="28">Q44/R44</f>
        <v>0.00185946559453518</v>
      </c>
      <c r="T44" s="3">
        <v>0.01</v>
      </c>
      <c r="U44" s="17">
        <f t="shared" ref="U44:U55" si="29">S44*T44</f>
        <v>1.85946559453518e-5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0.0191185946559453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51.9666666666667</v>
      </c>
      <c r="AU44" s="1">
        <f t="shared" ref="AU44:AU55" si="37">AT44*10000*AS44*0.67*AR44*AQ44</f>
        <v>73356.7996482981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-15.6645483870968</v>
      </c>
      <c r="E45" s="12">
        <f t="shared" ref="E45:E56" si="38">D44</f>
        <v>-16.1341600487097</v>
      </c>
      <c r="F45" s="9" t="s">
        <v>109</v>
      </c>
      <c r="G45" s="6">
        <v>2</v>
      </c>
      <c r="H45" s="11">
        <f t="shared" si="20"/>
        <v>-15.6645483870968</v>
      </c>
      <c r="I45" s="11">
        <f t="shared" si="21"/>
        <v>257.485451612903</v>
      </c>
      <c r="J45" s="11">
        <f t="shared" si="22"/>
        <v>0.00199248659661952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1.22331491891061</v>
      </c>
      <c r="P45" s="11">
        <f t="shared" si="25"/>
        <v>0.00243743857937408</v>
      </c>
      <c r="Q45" s="15">
        <f t="shared" si="26"/>
        <v>0.000438738944287335</v>
      </c>
      <c r="R45" s="11">
        <f t="shared" si="27"/>
        <v>0.1102008</v>
      </c>
      <c r="S45" s="16">
        <f t="shared" si="28"/>
        <v>0.00398126823296505</v>
      </c>
      <c r="T45" s="3">
        <v>0.01</v>
      </c>
      <c r="U45" s="17">
        <f t="shared" si="29"/>
        <v>3.98126823296505e-5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0.0191398126823297</v>
      </c>
      <c r="AR45" s="24">
        <f t="shared" si="35"/>
        <v>61.2226666666667</v>
      </c>
      <c r="AS45" s="1">
        <f t="shared" si="36"/>
        <v>0.18</v>
      </c>
      <c r="AT45" s="2">
        <f>$E$3/12</f>
        <v>51.9666666666667</v>
      </c>
      <c r="AU45" s="1">
        <f t="shared" si="37"/>
        <v>73438.2118304389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-12.8318965517241</v>
      </c>
      <c r="E46" s="12">
        <f t="shared" si="38"/>
        <v>-15.6645483870968</v>
      </c>
      <c r="F46" s="9" t="s">
        <v>109</v>
      </c>
      <c r="G46" s="6">
        <v>3</v>
      </c>
      <c r="H46" s="11">
        <f t="shared" si="20"/>
        <v>-12.8318965517241</v>
      </c>
      <c r="I46" s="11">
        <f t="shared" si="21"/>
        <v>260.318103448276</v>
      </c>
      <c r="J46" s="11">
        <f t="shared" si="22"/>
        <v>0.00300676996983048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1.8331041469979</v>
      </c>
      <c r="P46" s="11">
        <f t="shared" si="25"/>
        <v>0.00551172250076501</v>
      </c>
      <c r="Q46" s="15">
        <f t="shared" si="26"/>
        <v>0.000992110050137703</v>
      </c>
      <c r="R46" s="11">
        <f t="shared" si="27"/>
        <v>0.1102008</v>
      </c>
      <c r="S46" s="16">
        <f t="shared" si="28"/>
        <v>0.00900274816641715</v>
      </c>
      <c r="T46" s="3">
        <v>0.01</v>
      </c>
      <c r="U46" s="17">
        <f t="shared" si="29"/>
        <v>9.00274816641714e-5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0.0191900274816642</v>
      </c>
      <c r="AR46" s="24">
        <f t="shared" si="35"/>
        <v>61.2226666666667</v>
      </c>
      <c r="AS46" s="1">
        <f t="shared" si="36"/>
        <v>0.18</v>
      </c>
      <c r="AT46" s="2">
        <f>$E$3/12</f>
        <v>51.9666666666667</v>
      </c>
      <c r="AU46" s="1">
        <f t="shared" si="37"/>
        <v>73630.8827375035</v>
      </c>
    </row>
    <row r="47" s="1" customFormat="1" spans="1:47">
      <c r="A47" s="6"/>
      <c r="B47" s="6"/>
      <c r="C47" s="9">
        <v>3</v>
      </c>
      <c r="D47" s="10">
        <v>-7.25896774193549</v>
      </c>
      <c r="E47" s="12">
        <f t="shared" si="38"/>
        <v>-12.8318965517241</v>
      </c>
      <c r="F47" s="9" t="s">
        <v>109</v>
      </c>
      <c r="G47" s="6">
        <v>4</v>
      </c>
      <c r="H47" s="11">
        <f t="shared" si="20"/>
        <v>-7.25896774193549</v>
      </c>
      <c r="I47" s="11">
        <f t="shared" si="21"/>
        <v>265.891032258065</v>
      </c>
      <c r="J47" s="11">
        <f t="shared" si="22"/>
        <v>0.00658517900212599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2.43981909116381</v>
      </c>
      <c r="P47" s="11">
        <f t="shared" si="25"/>
        <v>0.016066645448118</v>
      </c>
      <c r="Q47" s="15">
        <f t="shared" si="26"/>
        <v>0.00289199618066124</v>
      </c>
      <c r="R47" s="11">
        <f t="shared" si="27"/>
        <v>0.1102008</v>
      </c>
      <c r="S47" s="16">
        <f t="shared" si="28"/>
        <v>0.0262429690225592</v>
      </c>
      <c r="T47" s="3">
        <v>0.01</v>
      </c>
      <c r="U47" s="17">
        <f t="shared" si="29"/>
        <v>0.000262429690225592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0.0193624296902256</v>
      </c>
      <c r="AR47" s="24">
        <f t="shared" si="35"/>
        <v>61.2226666666667</v>
      </c>
      <c r="AS47" s="1">
        <f t="shared" si="36"/>
        <v>0.18</v>
      </c>
      <c r="AT47" s="2">
        <f>$E$3/12</f>
        <v>51.9666666666667</v>
      </c>
      <c r="AU47" s="1">
        <f t="shared" si="37"/>
        <v>74292.3787574754</v>
      </c>
    </row>
    <row r="48" s="1" customFormat="1" spans="1:47">
      <c r="A48" s="6"/>
      <c r="B48" s="6"/>
      <c r="C48" s="9">
        <v>4</v>
      </c>
      <c r="D48" s="10">
        <v>-2.9094</v>
      </c>
      <c r="E48" s="12">
        <f t="shared" si="38"/>
        <v>-7.25896774193549</v>
      </c>
      <c r="F48" s="9" t="s">
        <v>109</v>
      </c>
      <c r="G48" s="6">
        <v>5</v>
      </c>
      <c r="H48" s="11">
        <f t="shared" si="20"/>
        <v>-2.9094</v>
      </c>
      <c r="I48" s="11">
        <f t="shared" si="21"/>
        <v>270.2406</v>
      </c>
      <c r="J48" s="11">
        <f t="shared" si="22"/>
        <v>0.0118724198612383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2.3025648234299</v>
      </c>
      <c r="O48" s="11">
        <f t="shared" si="39"/>
        <v>0.733414288952452</v>
      </c>
      <c r="P48" s="11">
        <f t="shared" si="25"/>
        <v>0.00870740237067507</v>
      </c>
      <c r="Q48" s="15">
        <f t="shared" si="26"/>
        <v>0.00156733242672151</v>
      </c>
      <c r="R48" s="11">
        <f t="shared" si="27"/>
        <v>0.1102008</v>
      </c>
      <c r="S48" s="16">
        <f t="shared" si="28"/>
        <v>0.0142225140536322</v>
      </c>
      <c r="T48" s="3">
        <v>0.01</v>
      </c>
      <c r="U48" s="17">
        <f t="shared" si="29"/>
        <v>0.000142225140536322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0.0192422251405363</v>
      </c>
      <c r="AR48" s="24">
        <f t="shared" si="35"/>
        <v>61.2226666666667</v>
      </c>
      <c r="AS48" s="1">
        <f t="shared" si="36"/>
        <v>0.18</v>
      </c>
      <c r="AT48" s="2">
        <f>$E$3/12</f>
        <v>51.9666666666667</v>
      </c>
      <c r="AU48" s="1">
        <f t="shared" si="37"/>
        <v>73831.1617471745</v>
      </c>
    </row>
    <row r="49" s="1" customFormat="1" spans="1:47">
      <c r="A49" s="6"/>
      <c r="B49" s="6"/>
      <c r="C49" s="9">
        <v>5</v>
      </c>
      <c r="D49" s="10">
        <v>1.87467741935484</v>
      </c>
      <c r="E49" s="12">
        <f t="shared" si="38"/>
        <v>-2.9094</v>
      </c>
      <c r="F49" s="9" t="s">
        <v>111</v>
      </c>
      <c r="G49" s="6">
        <v>6</v>
      </c>
      <c r="H49" s="11">
        <f t="shared" si="20"/>
        <v>1.87467741935484</v>
      </c>
      <c r="I49" s="11">
        <f t="shared" si="21"/>
        <v>275.024677419355</v>
      </c>
      <c r="J49" s="11">
        <f t="shared" si="22"/>
        <v>0.022219365810589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1.33693355324844</v>
      </c>
      <c r="P49" s="11">
        <f t="shared" si="25"/>
        <v>0.0297058156840778</v>
      </c>
      <c r="Q49" s="15">
        <f t="shared" si="26"/>
        <v>0.005347046823134</v>
      </c>
      <c r="R49" s="11">
        <f t="shared" si="27"/>
        <v>0.1102008</v>
      </c>
      <c r="S49" s="16">
        <f t="shared" si="28"/>
        <v>0.0485209437965423</v>
      </c>
      <c r="T49" s="3">
        <v>0.01</v>
      </c>
      <c r="U49" s="17">
        <f t="shared" si="29"/>
        <v>0.000485209437965423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0.0195852094379654</v>
      </c>
      <c r="AR49" s="24">
        <f t="shared" si="35"/>
        <v>61.2226666666667</v>
      </c>
      <c r="AS49" s="1">
        <f t="shared" si="36"/>
        <v>0.18</v>
      </c>
      <c r="AT49" s="2">
        <f>$E$3/12</f>
        <v>51.9666666666667</v>
      </c>
      <c r="AU49" s="1">
        <f t="shared" si="37"/>
        <v>75147.1701066694</v>
      </c>
    </row>
    <row r="50" s="1" customFormat="1" spans="1:47">
      <c r="A50" s="6"/>
      <c r="B50" s="6"/>
      <c r="C50" s="9">
        <v>6</v>
      </c>
      <c r="D50" s="10">
        <v>6.86606666666667</v>
      </c>
      <c r="E50" s="12">
        <f t="shared" si="38"/>
        <v>1.87467741935484</v>
      </c>
      <c r="F50" s="9" t="s">
        <v>109</v>
      </c>
      <c r="G50" s="6">
        <v>7</v>
      </c>
      <c r="H50" s="11">
        <f t="shared" si="20"/>
        <v>6.86606666666667</v>
      </c>
      <c r="I50" s="11">
        <f t="shared" si="21"/>
        <v>280.016066666667</v>
      </c>
      <c r="J50" s="11">
        <f t="shared" si="22"/>
        <v>0.0417642865716037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1.91945440423103</v>
      </c>
      <c r="P50" s="11">
        <f t="shared" si="25"/>
        <v>0.0801646437994317</v>
      </c>
      <c r="Q50" s="15">
        <f t="shared" si="26"/>
        <v>0.0144296358838977</v>
      </c>
      <c r="R50" s="11">
        <f t="shared" si="27"/>
        <v>0.1102008</v>
      </c>
      <c r="S50" s="16">
        <f t="shared" si="28"/>
        <v>0.130939483959261</v>
      </c>
      <c r="T50" s="3">
        <v>0.01</v>
      </c>
      <c r="U50" s="17">
        <f t="shared" si="29"/>
        <v>0.00130939483959261</v>
      </c>
      <c r="V50" s="16"/>
      <c r="W50" s="3"/>
      <c r="X50" s="17"/>
      <c r="Y50" s="18">
        <v>0.02</v>
      </c>
      <c r="Z50" s="3">
        <v>0.29</v>
      </c>
      <c r="AA50" s="19">
        <f t="shared" si="30"/>
        <v>0.0058</v>
      </c>
      <c r="AB50" s="3">
        <v>0.01</v>
      </c>
      <c r="AC50" s="3">
        <v>0.28</v>
      </c>
      <c r="AD50" s="19">
        <f t="shared" si="31"/>
        <v>0.0028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0.0204093948395926</v>
      </c>
      <c r="AR50" s="24">
        <f t="shared" si="35"/>
        <v>61.2226666666667</v>
      </c>
      <c r="AS50" s="1">
        <f t="shared" si="36"/>
        <v>0.18</v>
      </c>
      <c r="AT50" s="2">
        <f>$E$3/12</f>
        <v>51.9666666666667</v>
      </c>
      <c r="AU50" s="1">
        <f t="shared" si="37"/>
        <v>78309.5156905492</v>
      </c>
    </row>
    <row r="51" s="1" customFormat="1" spans="1:47">
      <c r="A51" s="6"/>
      <c r="B51" s="6"/>
      <c r="C51" s="9">
        <v>7</v>
      </c>
      <c r="D51" s="10">
        <v>9.83951612903226</v>
      </c>
      <c r="E51" s="12">
        <f t="shared" si="38"/>
        <v>6.86606666666667</v>
      </c>
      <c r="F51" s="9" t="s">
        <v>109</v>
      </c>
      <c r="G51" s="6">
        <v>8</v>
      </c>
      <c r="H51" s="11">
        <f t="shared" si="20"/>
        <v>9.83951612903226</v>
      </c>
      <c r="I51" s="11">
        <f t="shared" si="21"/>
        <v>282.989516129032</v>
      </c>
      <c r="J51" s="11">
        <f t="shared" si="22"/>
        <v>0.0601838048616562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2.45151642709827</v>
      </c>
      <c r="P51" s="11">
        <f t="shared" si="25"/>
        <v>0.147541586263627</v>
      </c>
      <c r="Q51" s="15">
        <f t="shared" si="26"/>
        <v>0.0265574855274528</v>
      </c>
      <c r="R51" s="11">
        <f t="shared" si="27"/>
        <v>0.1102008</v>
      </c>
      <c r="S51" s="16">
        <f t="shared" si="28"/>
        <v>0.240991767096544</v>
      </c>
      <c r="T51" s="3">
        <v>0.01</v>
      </c>
      <c r="U51" s="17">
        <f t="shared" si="29"/>
        <v>0.00240991767096544</v>
      </c>
      <c r="V51" s="16"/>
      <c r="W51" s="3"/>
      <c r="X51" s="17"/>
      <c r="Y51" s="18">
        <v>0.02</v>
      </c>
      <c r="Z51" s="3">
        <v>0.29</v>
      </c>
      <c r="AA51" s="19">
        <f t="shared" si="30"/>
        <v>0.0058</v>
      </c>
      <c r="AB51" s="3">
        <v>0.01</v>
      </c>
      <c r="AC51" s="3">
        <v>0.28</v>
      </c>
      <c r="AD51" s="19">
        <f t="shared" si="31"/>
        <v>0.0028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0.0215099176709654</v>
      </c>
      <c r="AR51" s="24">
        <f t="shared" si="35"/>
        <v>61.2226666666667</v>
      </c>
      <c r="AS51" s="1">
        <f t="shared" si="36"/>
        <v>0.18</v>
      </c>
      <c r="AT51" s="2">
        <f>$E$3/12</f>
        <v>51.9666666666667</v>
      </c>
      <c r="AU51" s="1">
        <f t="shared" si="37"/>
        <v>82532.1499532768</v>
      </c>
    </row>
    <row r="52" s="1" customFormat="1" spans="1:47">
      <c r="A52" s="6"/>
      <c r="B52" s="6"/>
      <c r="C52" s="9">
        <v>8</v>
      </c>
      <c r="D52" s="10">
        <v>9.50774193548387</v>
      </c>
      <c r="E52" s="12">
        <f t="shared" si="38"/>
        <v>9.83951612903226</v>
      </c>
      <c r="F52" s="9" t="s">
        <v>109</v>
      </c>
      <c r="G52" s="6">
        <v>9</v>
      </c>
      <c r="H52" s="11">
        <f t="shared" si="20"/>
        <v>9.50774193548387</v>
      </c>
      <c r="I52" s="11">
        <f t="shared" si="21"/>
        <v>282.657741935484</v>
      </c>
      <c r="J52" s="11">
        <f t="shared" si="22"/>
        <v>0.0578016682960249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2.91620150750131</v>
      </c>
      <c r="P52" s="11">
        <f t="shared" si="25"/>
        <v>0.168561312220959</v>
      </c>
      <c r="Q52" s="15">
        <f t="shared" si="26"/>
        <v>0.0303410361997725</v>
      </c>
      <c r="R52" s="11">
        <f t="shared" si="27"/>
        <v>0.1102008</v>
      </c>
      <c r="S52" s="16">
        <f t="shared" si="28"/>
        <v>0.275325008527819</v>
      </c>
      <c r="T52" s="3">
        <v>0.01</v>
      </c>
      <c r="U52" s="17">
        <f t="shared" si="29"/>
        <v>0.0027532500852782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0.0218532500852782</v>
      </c>
      <c r="AR52" s="24">
        <f t="shared" si="35"/>
        <v>61.2226666666667</v>
      </c>
      <c r="AS52" s="1">
        <f t="shared" si="36"/>
        <v>0.18</v>
      </c>
      <c r="AT52" s="2">
        <f>$E$3/12</f>
        <v>51.9666666666667</v>
      </c>
      <c r="AU52" s="1">
        <f t="shared" si="37"/>
        <v>83849.4940145295</v>
      </c>
    </row>
    <row r="53" s="1" customFormat="1" spans="1:47">
      <c r="A53" s="6"/>
      <c r="B53" s="6"/>
      <c r="C53" s="9">
        <v>9</v>
      </c>
      <c r="D53" s="10">
        <v>6.64446666666667</v>
      </c>
      <c r="E53" s="12">
        <f t="shared" si="38"/>
        <v>9.50774193548387</v>
      </c>
      <c r="F53" s="9" t="s">
        <v>109</v>
      </c>
      <c r="G53" s="6">
        <v>10</v>
      </c>
      <c r="H53" s="11">
        <f t="shared" si="20"/>
        <v>6.64446666666667</v>
      </c>
      <c r="I53" s="11">
        <f t="shared" si="21"/>
        <v>279.794466666667</v>
      </c>
      <c r="J53" s="11">
        <f t="shared" si="22"/>
        <v>0.040629793072593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3.35986686194702</v>
      </c>
      <c r="P53" s="11">
        <f t="shared" si="25"/>
        <v>0.13651069535237</v>
      </c>
      <c r="Q53" s="15">
        <f t="shared" si="26"/>
        <v>0.0245719251634266</v>
      </c>
      <c r="R53" s="11">
        <f t="shared" si="27"/>
        <v>0.1102008</v>
      </c>
      <c r="S53" s="16">
        <f t="shared" si="28"/>
        <v>0.222974108748998</v>
      </c>
      <c r="T53" s="3">
        <v>0.01</v>
      </c>
      <c r="U53" s="17">
        <f t="shared" si="29"/>
        <v>0.00222974108748998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0.02132974108749</v>
      </c>
      <c r="AR53" s="24">
        <f t="shared" si="35"/>
        <v>61.2226666666667</v>
      </c>
      <c r="AS53" s="1">
        <f t="shared" si="36"/>
        <v>0.18</v>
      </c>
      <c r="AT53" s="2">
        <f>$E$3/12</f>
        <v>51.9666666666667</v>
      </c>
      <c r="AU53" s="1">
        <f t="shared" si="37"/>
        <v>81840.8241642647</v>
      </c>
    </row>
    <row r="54" s="1" customFormat="1" spans="1:47">
      <c r="A54" s="6"/>
      <c r="B54" s="6"/>
      <c r="C54" s="9">
        <v>10</v>
      </c>
      <c r="D54" s="10">
        <v>-0.365935483870968</v>
      </c>
      <c r="E54" s="12">
        <f t="shared" si="38"/>
        <v>6.64446666666667</v>
      </c>
      <c r="F54" s="9" t="s">
        <v>109</v>
      </c>
      <c r="G54" s="6">
        <v>11</v>
      </c>
      <c r="H54" s="11">
        <f t="shared" si="20"/>
        <v>-0.365935483870968</v>
      </c>
      <c r="I54" s="11">
        <f t="shared" si="21"/>
        <v>272.784064516129</v>
      </c>
      <c r="J54" s="11">
        <f t="shared" si="22"/>
        <v>0.0166126739168535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3.06218835826491</v>
      </c>
      <c r="O54" s="11">
        <f t="shared" si="39"/>
        <v>0.773394474996399</v>
      </c>
      <c r="P54" s="11">
        <f t="shared" si="25"/>
        <v>0.0128481502222113</v>
      </c>
      <c r="Q54" s="15">
        <f t="shared" si="26"/>
        <v>0.00231266703999803</v>
      </c>
      <c r="R54" s="11">
        <f t="shared" si="27"/>
        <v>0.1102008</v>
      </c>
      <c r="S54" s="16">
        <f t="shared" si="28"/>
        <v>0.0209859369441785</v>
      </c>
      <c r="T54" s="3">
        <v>0.01</v>
      </c>
      <c r="U54" s="17">
        <f t="shared" si="29"/>
        <v>0.000209859369441785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0.0193098593694418</v>
      </c>
      <c r="AR54" s="24">
        <f t="shared" si="35"/>
        <v>61.2226666666667</v>
      </c>
      <c r="AS54" s="1">
        <f t="shared" si="36"/>
        <v>0.18</v>
      </c>
      <c r="AT54" s="2">
        <f>$E$3/12</f>
        <v>51.9666666666667</v>
      </c>
      <c r="AU54" s="1">
        <f t="shared" si="37"/>
        <v>74090.6698683764</v>
      </c>
    </row>
    <row r="55" s="1" customFormat="1" spans="1:48">
      <c r="A55" s="6"/>
      <c r="B55" s="6"/>
      <c r="C55" s="9">
        <v>11</v>
      </c>
      <c r="D55" s="10">
        <v>-7.57446666666667</v>
      </c>
      <c r="E55" s="12">
        <f t="shared" si="38"/>
        <v>-0.365935483870968</v>
      </c>
      <c r="F55" s="9" t="s">
        <v>111</v>
      </c>
      <c r="G55" s="6">
        <v>12</v>
      </c>
      <c r="H55" s="11">
        <f t="shared" si="20"/>
        <v>-7.57446666666667</v>
      </c>
      <c r="I55" s="11">
        <f t="shared" si="21"/>
        <v>265.575533333333</v>
      </c>
      <c r="J55" s="11">
        <f t="shared" si="22"/>
        <v>0.00630484413875168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1.37277299144085</v>
      </c>
      <c r="P55" s="11">
        <f t="shared" si="25"/>
        <v>0.00865511974892248</v>
      </c>
      <c r="Q55" s="15">
        <f t="shared" si="26"/>
        <v>0.00155792155480605</v>
      </c>
      <c r="R55" s="11">
        <f t="shared" si="27"/>
        <v>0.1102008</v>
      </c>
      <c r="S55" s="16">
        <f t="shared" si="28"/>
        <v>0.0141371165618221</v>
      </c>
      <c r="T55" s="3">
        <v>0.01</v>
      </c>
      <c r="U55" s="17">
        <f t="shared" si="29"/>
        <v>0.000141371165618221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0.0192413711656182</v>
      </c>
      <c r="AR55" s="24">
        <f t="shared" si="35"/>
        <v>61.2226666666667</v>
      </c>
      <c r="AS55" s="1">
        <f t="shared" si="36"/>
        <v>0.18</v>
      </c>
      <c r="AT55" s="2">
        <f>$E$3/12</f>
        <v>51.9666666666667</v>
      </c>
      <c r="AU55" s="1">
        <f t="shared" si="37"/>
        <v>73827.8851011606</v>
      </c>
      <c r="AV55" s="1">
        <f>SUM(AU44:AU55)</f>
        <v>918147.143619717</v>
      </c>
    </row>
    <row r="56" s="1" customFormat="1" spans="1:46">
      <c r="A56" s="6"/>
      <c r="B56" s="6"/>
      <c r="C56" s="9">
        <v>12</v>
      </c>
      <c r="D56" s="10">
        <v>-13.7395483870968</v>
      </c>
      <c r="E56" s="12">
        <f t="shared" si="38"/>
        <v>-7.57446666666667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-16.1341600487097</v>
      </c>
      <c r="E60" s="9"/>
      <c r="F60" s="9"/>
      <c r="G60" s="6">
        <v>1</v>
      </c>
      <c r="H60" s="11">
        <f t="shared" ref="H60:H71" si="40">E61</f>
        <v>-16.1341600487097</v>
      </c>
      <c r="I60" s="11">
        <f t="shared" ref="I60:I71" si="41">H60+273.15</f>
        <v>257.01583995129</v>
      </c>
      <c r="J60" s="11">
        <f t="shared" ref="J60:J71" si="42">EXP(($C$18*(I60-$C$16))/($C$19*I60*$C$16))</f>
        <v>0.00185946559453517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0.00256550468078018</v>
      </c>
      <c r="Q60" s="15">
        <f t="shared" ref="Q60:Q71" si="46">P60*$B$62</f>
        <v>0.000256550468078018</v>
      </c>
      <c r="R60" s="11">
        <f t="shared" ref="R60:R71" si="47">L60*$B$62</f>
        <v>0.13797</v>
      </c>
      <c r="S60" s="16">
        <f t="shared" ref="S60:S71" si="48">Q60/R60</f>
        <v>0.00185946559453517</v>
      </c>
      <c r="T60" s="3">
        <v>0.01</v>
      </c>
      <c r="U60" s="17">
        <f t="shared" ref="U60:U71" si="49">S60*T60</f>
        <v>1.85946559453517e-5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0.0123185946559454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-15.6645483870968</v>
      </c>
      <c r="E61" s="12">
        <f t="shared" ref="E61:E72" si="58">D60</f>
        <v>-16.1341600487097</v>
      </c>
      <c r="F61" s="9" t="s">
        <v>109</v>
      </c>
      <c r="G61" s="6">
        <v>2</v>
      </c>
      <c r="H61" s="11">
        <f t="shared" si="40"/>
        <v>-15.6645483870968</v>
      </c>
      <c r="I61" s="11">
        <f t="shared" si="41"/>
        <v>257.485451612903</v>
      </c>
      <c r="J61" s="11">
        <f t="shared" si="42"/>
        <v>0.00199248659661952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2.75683449531922</v>
      </c>
      <c r="P61" s="11">
        <f t="shared" si="45"/>
        <v>0.00549295578102187</v>
      </c>
      <c r="Q61" s="15">
        <f t="shared" si="46"/>
        <v>0.000549295578102187</v>
      </c>
      <c r="R61" s="11">
        <f t="shared" si="47"/>
        <v>0.13797</v>
      </c>
      <c r="S61" s="16">
        <f t="shared" si="48"/>
        <v>0.00398126823296505</v>
      </c>
      <c r="T61" s="3">
        <v>0.01</v>
      </c>
      <c r="U61" s="17">
        <f t="shared" si="49"/>
        <v>3.98126823296505e-5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0.0123398126823297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-12.8318965517241</v>
      </c>
      <c r="E62" s="12">
        <f t="shared" si="58"/>
        <v>-15.6645483870968</v>
      </c>
      <c r="F62" s="9" t="s">
        <v>109</v>
      </c>
      <c r="G62" s="6">
        <v>3</v>
      </c>
      <c r="H62" s="11">
        <f t="shared" si="40"/>
        <v>-12.8318965517241</v>
      </c>
      <c r="I62" s="11">
        <f t="shared" si="41"/>
        <v>260.318103448276</v>
      </c>
      <c r="J62" s="11">
        <f t="shared" si="42"/>
        <v>0.00300676996983048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4.1310415395382</v>
      </c>
      <c r="P62" s="11">
        <f t="shared" si="45"/>
        <v>0.0124210916452057</v>
      </c>
      <c r="Q62" s="15">
        <f t="shared" si="46"/>
        <v>0.00124210916452057</v>
      </c>
      <c r="R62" s="11">
        <f t="shared" si="47"/>
        <v>0.13797</v>
      </c>
      <c r="S62" s="16">
        <f t="shared" si="48"/>
        <v>0.00900274816641714</v>
      </c>
      <c r="T62" s="3">
        <v>0.01</v>
      </c>
      <c r="U62" s="17">
        <f t="shared" si="49"/>
        <v>9.00274816641714e-5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0.0123900274816642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0">
        <v>-7.25896774193549</v>
      </c>
      <c r="E63" s="12">
        <f t="shared" si="58"/>
        <v>-12.8318965517241</v>
      </c>
      <c r="F63" s="9" t="s">
        <v>109</v>
      </c>
      <c r="G63" s="6">
        <v>4</v>
      </c>
      <c r="H63" s="11">
        <f t="shared" si="40"/>
        <v>-7.25896774193549</v>
      </c>
      <c r="I63" s="11">
        <f t="shared" si="41"/>
        <v>265.891032258065</v>
      </c>
      <c r="J63" s="11">
        <f t="shared" si="42"/>
        <v>0.00658517900212599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5.49832044789299</v>
      </c>
      <c r="P63" s="11">
        <f t="shared" si="45"/>
        <v>0.0362074243604249</v>
      </c>
      <c r="Q63" s="15">
        <f t="shared" si="46"/>
        <v>0.00362074243604249</v>
      </c>
      <c r="R63" s="11">
        <f t="shared" si="47"/>
        <v>0.13797</v>
      </c>
      <c r="S63" s="16">
        <f t="shared" si="48"/>
        <v>0.0262429690225592</v>
      </c>
      <c r="T63" s="3">
        <v>0.01</v>
      </c>
      <c r="U63" s="17">
        <f t="shared" si="49"/>
        <v>0.000262429690225592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0.0125624296902256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0">
        <v>-2.9094</v>
      </c>
      <c r="E64" s="12">
        <f t="shared" si="58"/>
        <v>-7.25896774193549</v>
      </c>
      <c r="F64" s="9" t="s">
        <v>109</v>
      </c>
      <c r="G64" s="6">
        <v>5</v>
      </c>
      <c r="H64" s="11">
        <f t="shared" si="40"/>
        <v>-2.9094</v>
      </c>
      <c r="I64" s="11">
        <f t="shared" si="41"/>
        <v>270.2406</v>
      </c>
      <c r="J64" s="11">
        <f t="shared" si="42"/>
        <v>0.0118724198612383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5.18900737235594</v>
      </c>
      <c r="O64" s="11">
        <f t="shared" si="59"/>
        <v>1.65280565117663</v>
      </c>
      <c r="P64" s="11">
        <f t="shared" si="45"/>
        <v>0.0196228026397963</v>
      </c>
      <c r="Q64" s="15">
        <f t="shared" si="46"/>
        <v>0.00196228026397963</v>
      </c>
      <c r="R64" s="11">
        <f t="shared" si="47"/>
        <v>0.13797</v>
      </c>
      <c r="S64" s="16">
        <f t="shared" si="48"/>
        <v>0.0142225140536322</v>
      </c>
      <c r="T64" s="3">
        <v>0.01</v>
      </c>
      <c r="U64" s="17">
        <f t="shared" si="49"/>
        <v>0.000142225140536322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0.0124422251405363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0">
        <v>1.87467741935484</v>
      </c>
      <c r="E65" s="12">
        <f t="shared" si="58"/>
        <v>-2.9094</v>
      </c>
      <c r="F65" s="9" t="s">
        <v>111</v>
      </c>
      <c r="G65" s="6">
        <v>6</v>
      </c>
      <c r="H65" s="11">
        <f t="shared" si="40"/>
        <v>1.87467741935484</v>
      </c>
      <c r="I65" s="11">
        <f t="shared" si="41"/>
        <v>275.024677419355</v>
      </c>
      <c r="J65" s="11">
        <f t="shared" si="42"/>
        <v>0.022219365810589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3.01288284853683</v>
      </c>
      <c r="P65" s="11">
        <f t="shared" si="45"/>
        <v>0.0669443461560894</v>
      </c>
      <c r="Q65" s="15">
        <f t="shared" si="46"/>
        <v>0.00669443461560894</v>
      </c>
      <c r="R65" s="11">
        <f t="shared" si="47"/>
        <v>0.13797</v>
      </c>
      <c r="S65" s="16">
        <f t="shared" si="48"/>
        <v>0.0485209437965423</v>
      </c>
      <c r="T65" s="3">
        <v>0.01</v>
      </c>
      <c r="U65" s="17">
        <f t="shared" si="49"/>
        <v>0.000485209437965423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0.0127852094379654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0">
        <v>6.86606666666667</v>
      </c>
      <c r="E66" s="12">
        <f t="shared" si="58"/>
        <v>1.87467741935484</v>
      </c>
      <c r="F66" s="9" t="s">
        <v>109</v>
      </c>
      <c r="G66" s="6">
        <v>7</v>
      </c>
      <c r="H66" s="11">
        <f t="shared" si="40"/>
        <v>6.86606666666667</v>
      </c>
      <c r="I66" s="11">
        <f t="shared" si="41"/>
        <v>280.016066666667</v>
      </c>
      <c r="J66" s="11">
        <f t="shared" si="42"/>
        <v>0.0417642865716037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4.32563850238074</v>
      </c>
      <c r="P66" s="11">
        <f t="shared" si="45"/>
        <v>0.180657206018592</v>
      </c>
      <c r="Q66" s="15">
        <f t="shared" si="46"/>
        <v>0.0180657206018592</v>
      </c>
      <c r="R66" s="11">
        <f t="shared" si="47"/>
        <v>0.13797</v>
      </c>
      <c r="S66" s="16">
        <f t="shared" si="48"/>
        <v>0.130939483959261</v>
      </c>
      <c r="T66" s="3">
        <v>0.01</v>
      </c>
      <c r="U66" s="17">
        <f t="shared" si="49"/>
        <v>0.00130939483959261</v>
      </c>
      <c r="V66" s="16"/>
      <c r="W66" s="3"/>
      <c r="X66" s="17"/>
      <c r="Y66" s="18">
        <v>0.02</v>
      </c>
      <c r="Z66" s="3">
        <v>0.06</v>
      </c>
      <c r="AA66" s="19">
        <f t="shared" si="50"/>
        <v>0.0012</v>
      </c>
      <c r="AB66" s="3">
        <v>0.01</v>
      </c>
      <c r="AC66" s="3">
        <v>0.63</v>
      </c>
      <c r="AD66" s="19">
        <f t="shared" si="51"/>
        <v>0.0063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0.0136093948395926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0">
        <v>9.83951612903226</v>
      </c>
      <c r="E67" s="12">
        <f t="shared" si="58"/>
        <v>6.86606666666667</v>
      </c>
      <c r="F67" s="9" t="s">
        <v>109</v>
      </c>
      <c r="G67" s="6">
        <v>8</v>
      </c>
      <c r="H67" s="11">
        <f t="shared" si="40"/>
        <v>9.83951612903226</v>
      </c>
      <c r="I67" s="11">
        <f t="shared" si="41"/>
        <v>282.989516129032</v>
      </c>
      <c r="J67" s="11">
        <f t="shared" si="42"/>
        <v>0.0601838048616562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5.52468129636215</v>
      </c>
      <c r="P67" s="11">
        <f t="shared" si="45"/>
        <v>0.332496341063101</v>
      </c>
      <c r="Q67" s="15">
        <f t="shared" si="46"/>
        <v>0.0332496341063101</v>
      </c>
      <c r="R67" s="11">
        <f t="shared" si="47"/>
        <v>0.13797</v>
      </c>
      <c r="S67" s="16">
        <f t="shared" si="48"/>
        <v>0.240991767096544</v>
      </c>
      <c r="T67" s="3">
        <v>0.01</v>
      </c>
      <c r="U67" s="17">
        <f t="shared" si="49"/>
        <v>0.00240991767096544</v>
      </c>
      <c r="V67" s="16"/>
      <c r="W67" s="3"/>
      <c r="X67" s="17"/>
      <c r="Y67" s="18">
        <v>0.02</v>
      </c>
      <c r="Z67" s="3">
        <v>0.06</v>
      </c>
      <c r="AA67" s="19">
        <f t="shared" si="50"/>
        <v>0.0012</v>
      </c>
      <c r="AB67" s="3">
        <v>0.01</v>
      </c>
      <c r="AC67" s="3">
        <v>0.63</v>
      </c>
      <c r="AD67" s="19">
        <f t="shared" si="51"/>
        <v>0.0063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0.0147099176709654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0">
        <v>9.50774193548387</v>
      </c>
      <c r="E68" s="12">
        <f t="shared" si="58"/>
        <v>9.83951612903226</v>
      </c>
      <c r="F68" s="9" t="s">
        <v>109</v>
      </c>
      <c r="G68" s="6">
        <v>9</v>
      </c>
      <c r="H68" s="11">
        <f t="shared" si="40"/>
        <v>9.50774193548387</v>
      </c>
      <c r="I68" s="11">
        <f t="shared" si="41"/>
        <v>282.657741935484</v>
      </c>
      <c r="J68" s="11">
        <f t="shared" si="42"/>
        <v>0.0578016682960249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6.57188495529905</v>
      </c>
      <c r="P68" s="11">
        <f t="shared" si="45"/>
        <v>0.379865914265832</v>
      </c>
      <c r="Q68" s="15">
        <f t="shared" si="46"/>
        <v>0.0379865914265832</v>
      </c>
      <c r="R68" s="11">
        <f t="shared" si="47"/>
        <v>0.13797</v>
      </c>
      <c r="S68" s="16">
        <f t="shared" si="48"/>
        <v>0.275325008527819</v>
      </c>
      <c r="T68" s="3">
        <v>0.01</v>
      </c>
      <c r="U68" s="17">
        <f t="shared" si="49"/>
        <v>0.00275325008527819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0.0150532500852782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0">
        <v>6.64446666666667</v>
      </c>
      <c r="E69" s="12">
        <f t="shared" si="58"/>
        <v>9.50774193548387</v>
      </c>
      <c r="F69" s="9" t="s">
        <v>109</v>
      </c>
      <c r="G69" s="6">
        <v>10</v>
      </c>
      <c r="H69" s="11">
        <f t="shared" si="40"/>
        <v>6.64446666666667</v>
      </c>
      <c r="I69" s="11">
        <f t="shared" si="41"/>
        <v>279.794466666667</v>
      </c>
      <c r="J69" s="11">
        <f t="shared" si="42"/>
        <v>0.040629793072593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7.57171904103322</v>
      </c>
      <c r="P69" s="11">
        <f t="shared" si="45"/>
        <v>0.307637377840992</v>
      </c>
      <c r="Q69" s="15">
        <f t="shared" si="46"/>
        <v>0.0307637377840992</v>
      </c>
      <c r="R69" s="11">
        <f t="shared" si="47"/>
        <v>0.13797</v>
      </c>
      <c r="S69" s="16">
        <f t="shared" si="48"/>
        <v>0.222974108748998</v>
      </c>
      <c r="T69" s="3">
        <v>0.01</v>
      </c>
      <c r="U69" s="17">
        <f t="shared" si="49"/>
        <v>0.00222974108748998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0.01452974108749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0">
        <v>-0.365935483870968</v>
      </c>
      <c r="E70" s="12">
        <f t="shared" si="58"/>
        <v>6.64446666666667</v>
      </c>
      <c r="F70" s="9" t="s">
        <v>109</v>
      </c>
      <c r="G70" s="6">
        <v>11</v>
      </c>
      <c r="H70" s="11">
        <f t="shared" si="40"/>
        <v>-0.365935483870968</v>
      </c>
      <c r="I70" s="11">
        <f t="shared" si="41"/>
        <v>272.784064516129</v>
      </c>
      <c r="J70" s="11">
        <f t="shared" si="42"/>
        <v>0.0166126739168535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6.90087758003261</v>
      </c>
      <c r="O70" s="11">
        <f t="shared" si="59"/>
        <v>1.74290408315961</v>
      </c>
      <c r="P70" s="11">
        <f t="shared" si="45"/>
        <v>0.0289542972018831</v>
      </c>
      <c r="Q70" s="15">
        <f t="shared" si="46"/>
        <v>0.00289542972018831</v>
      </c>
      <c r="R70" s="11">
        <f t="shared" si="47"/>
        <v>0.13797</v>
      </c>
      <c r="S70" s="16">
        <f t="shared" si="48"/>
        <v>0.0209859369441785</v>
      </c>
      <c r="T70" s="3">
        <v>0.01</v>
      </c>
      <c r="U70" s="17">
        <f t="shared" si="49"/>
        <v>0.000209859369441785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0.0125098593694418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0">
        <v>-7.57446666666667</v>
      </c>
      <c r="E71" s="12">
        <f t="shared" si="58"/>
        <v>-0.365935483870968</v>
      </c>
      <c r="F71" s="9" t="s">
        <v>111</v>
      </c>
      <c r="G71" s="6">
        <v>12</v>
      </c>
      <c r="H71" s="11">
        <f t="shared" si="40"/>
        <v>-7.57446666666667</v>
      </c>
      <c r="I71" s="11">
        <f t="shared" si="41"/>
        <v>265.575533333333</v>
      </c>
      <c r="J71" s="11">
        <f t="shared" si="42"/>
        <v>0.00630484413875168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3.09364978595773</v>
      </c>
      <c r="P71" s="11">
        <f t="shared" si="45"/>
        <v>0.019504979720346</v>
      </c>
      <c r="Q71" s="15">
        <f t="shared" si="46"/>
        <v>0.0019504979720346</v>
      </c>
      <c r="R71" s="11">
        <f t="shared" si="47"/>
        <v>0.13797</v>
      </c>
      <c r="S71" s="16">
        <f t="shared" si="48"/>
        <v>0.0141371165618221</v>
      </c>
      <c r="T71" s="3">
        <v>0.01</v>
      </c>
      <c r="U71" s="17">
        <f t="shared" si="49"/>
        <v>0.000141371165618221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0.0124413711656182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-13.7395483870968</v>
      </c>
      <c r="E72" s="12">
        <f t="shared" si="58"/>
        <v>-7.57446666666667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-16.1341600487097</v>
      </c>
      <c r="E76" s="9"/>
      <c r="F76" s="9"/>
      <c r="G76" s="6">
        <v>1</v>
      </c>
      <c r="H76" s="11">
        <f t="shared" ref="H76:H87" si="60">E77</f>
        <v>-16.1341600487097</v>
      </c>
      <c r="I76" s="11">
        <f t="shared" ref="I76:I87" si="61">H76+273.15</f>
        <v>257.01583995129</v>
      </c>
      <c r="J76" s="11">
        <f t="shared" ref="J76:J87" si="62">EXP(($C$18*(I76-$C$16))/($C$19*I76*$C$16))</f>
        <v>0.00185946559453517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0.000145525651314978</v>
      </c>
      <c r="Q76" s="15">
        <f t="shared" ref="Q76:Q87" si="66">P76*$B$78</f>
        <v>2.76498737498458e-5</v>
      </c>
      <c r="R76" s="11">
        <f t="shared" ref="R76:R87" si="67">L76*$B$78</f>
        <v>0.0148697958333333</v>
      </c>
      <c r="S76" s="16">
        <f t="shared" ref="S76:S87" si="68">Q76/R76</f>
        <v>0.00185946559453518</v>
      </c>
      <c r="T76" s="3">
        <v>0.01</v>
      </c>
      <c r="U76" s="17">
        <f t="shared" ref="U76:U87" si="69">S76*T76</f>
        <v>1.85946559453518e-5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0.0116185946559454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768.5</v>
      </c>
      <c r="AU76" s="1">
        <f t="shared" ref="AU76:AU87" si="77">AT76*10000*AS76*0.67*AR76*AQ76</f>
        <v>88956.4167144526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-15.6645483870968</v>
      </c>
      <c r="E77" s="12">
        <f t="shared" ref="E77:E88" si="78">D76</f>
        <v>-16.1341600487097</v>
      </c>
      <c r="F77" s="9" t="s">
        <v>109</v>
      </c>
      <c r="G77" s="6">
        <v>2</v>
      </c>
      <c r="H77" s="11">
        <f t="shared" si="60"/>
        <v>-15.6645483870968</v>
      </c>
      <c r="I77" s="11">
        <f t="shared" si="61"/>
        <v>257.485451612903</v>
      </c>
      <c r="J77" s="11">
        <f t="shared" si="62"/>
        <v>0.00199248659661952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0.156378641015352</v>
      </c>
      <c r="P77" s="11">
        <f t="shared" si="65"/>
        <v>0.000311582346220663</v>
      </c>
      <c r="Q77" s="15">
        <f t="shared" si="66"/>
        <v>5.9200645781926e-5</v>
      </c>
      <c r="R77" s="11">
        <f t="shared" si="67"/>
        <v>0.0148697958333333</v>
      </c>
      <c r="S77" s="16">
        <f t="shared" si="68"/>
        <v>0.00398126823296505</v>
      </c>
      <c r="T77" s="3">
        <v>0.01</v>
      </c>
      <c r="U77" s="17">
        <f t="shared" si="69"/>
        <v>3.98126823296505e-5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0.0116398126823297</v>
      </c>
      <c r="AR77" s="24">
        <f t="shared" si="74"/>
        <v>7.82620833333333</v>
      </c>
      <c r="AS77" s="1">
        <f t="shared" si="75"/>
        <v>0.19</v>
      </c>
      <c r="AT77" s="2">
        <f t="shared" si="76"/>
        <v>768.5</v>
      </c>
      <c r="AU77" s="1">
        <f t="shared" si="77"/>
        <v>89118.8700621072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-12.8318965517241</v>
      </c>
      <c r="E78" s="12">
        <f t="shared" si="78"/>
        <v>-15.6645483870968</v>
      </c>
      <c r="F78" s="9" t="s">
        <v>109</v>
      </c>
      <c r="G78" s="6">
        <v>3</v>
      </c>
      <c r="H78" s="11">
        <f t="shared" si="60"/>
        <v>-12.8318965517241</v>
      </c>
      <c r="I78" s="11">
        <f t="shared" si="61"/>
        <v>260.318103448276</v>
      </c>
      <c r="J78" s="11">
        <f t="shared" si="62"/>
        <v>0.00300676996983048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0.234329142002464</v>
      </c>
      <c r="P78" s="11">
        <f t="shared" si="65"/>
        <v>0.000704573827229152</v>
      </c>
      <c r="Q78" s="15">
        <f t="shared" si="66"/>
        <v>0.000133869027173539</v>
      </c>
      <c r="R78" s="11">
        <f t="shared" si="67"/>
        <v>0.0148697958333333</v>
      </c>
      <c r="S78" s="16">
        <f t="shared" si="68"/>
        <v>0.00900274816641716</v>
      </c>
      <c r="T78" s="3">
        <v>0.01</v>
      </c>
      <c r="U78" s="17">
        <f t="shared" si="69"/>
        <v>9.00274816641716e-5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0.0116900274816642</v>
      </c>
      <c r="AR78" s="24">
        <f t="shared" si="74"/>
        <v>7.82620833333333</v>
      </c>
      <c r="AS78" s="1">
        <f t="shared" si="75"/>
        <v>0.19</v>
      </c>
      <c r="AT78" s="2">
        <f t="shared" si="76"/>
        <v>768.5</v>
      </c>
      <c r="AU78" s="1">
        <f t="shared" si="77"/>
        <v>89503.3338244735</v>
      </c>
    </row>
    <row r="79" s="1" customFormat="1" spans="1:47">
      <c r="A79" s="6"/>
      <c r="B79" s="6"/>
      <c r="C79" s="9">
        <v>3</v>
      </c>
      <c r="D79" s="10">
        <v>-7.25896774193549</v>
      </c>
      <c r="E79" s="12">
        <f t="shared" si="78"/>
        <v>-12.8318965517241</v>
      </c>
      <c r="F79" s="9" t="s">
        <v>109</v>
      </c>
      <c r="G79" s="6">
        <v>4</v>
      </c>
      <c r="H79" s="11">
        <f t="shared" si="60"/>
        <v>-7.25896774193549</v>
      </c>
      <c r="I79" s="11">
        <f t="shared" si="61"/>
        <v>265.891032258065</v>
      </c>
      <c r="J79" s="11">
        <f t="shared" si="62"/>
        <v>0.00658517900212599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0.311886651508568</v>
      </c>
      <c r="P79" s="11">
        <f t="shared" si="65"/>
        <v>0.00205382942855761</v>
      </c>
      <c r="Q79" s="15">
        <f t="shared" si="66"/>
        <v>0.000390227591425946</v>
      </c>
      <c r="R79" s="11">
        <f t="shared" si="67"/>
        <v>0.0148697958333333</v>
      </c>
      <c r="S79" s="16">
        <f t="shared" si="68"/>
        <v>0.0262429690225592</v>
      </c>
      <c r="T79" s="3">
        <v>0.01</v>
      </c>
      <c r="U79" s="17">
        <f t="shared" si="69"/>
        <v>0.000262429690225592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0.0118624296902256</v>
      </c>
      <c r="AR79" s="24">
        <f t="shared" si="74"/>
        <v>7.82620833333333</v>
      </c>
      <c r="AS79" s="1">
        <f t="shared" si="75"/>
        <v>0.19</v>
      </c>
      <c r="AT79" s="2">
        <f t="shared" si="76"/>
        <v>768.5</v>
      </c>
      <c r="AU79" s="1">
        <f t="shared" si="77"/>
        <v>90823.3112538809</v>
      </c>
    </row>
    <row r="80" s="1" customFormat="1" spans="1:47">
      <c r="A80" s="6"/>
      <c r="B80" s="6"/>
      <c r="C80" s="9">
        <v>4</v>
      </c>
      <c r="D80" s="10">
        <v>-2.9094</v>
      </c>
      <c r="E80" s="12">
        <f t="shared" si="78"/>
        <v>-7.25896774193549</v>
      </c>
      <c r="F80" s="9" t="s">
        <v>109</v>
      </c>
      <c r="G80" s="6">
        <v>5</v>
      </c>
      <c r="H80" s="11">
        <f t="shared" si="60"/>
        <v>-2.9094</v>
      </c>
      <c r="I80" s="11">
        <f t="shared" si="61"/>
        <v>270.2406</v>
      </c>
      <c r="J80" s="11">
        <f t="shared" si="62"/>
        <v>0.0118724198612383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0.29434118097601</v>
      </c>
      <c r="O80" s="11">
        <f t="shared" si="79"/>
        <v>0.0937537244373338</v>
      </c>
      <c r="P80" s="11">
        <f t="shared" si="65"/>
        <v>0.00111308358007487</v>
      </c>
      <c r="Q80" s="15">
        <f t="shared" si="66"/>
        <v>0.000211485880214225</v>
      </c>
      <c r="R80" s="11">
        <f t="shared" si="67"/>
        <v>0.0148697958333333</v>
      </c>
      <c r="S80" s="16">
        <f t="shared" si="68"/>
        <v>0.0142225140536322</v>
      </c>
      <c r="T80" s="3">
        <v>0.01</v>
      </c>
      <c r="U80" s="17">
        <f t="shared" si="69"/>
        <v>0.000142225140536322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0.0117422251405363</v>
      </c>
      <c r="AR80" s="24">
        <f t="shared" si="74"/>
        <v>7.82620833333333</v>
      </c>
      <c r="AS80" s="1">
        <f t="shared" si="75"/>
        <v>0.19</v>
      </c>
      <c r="AT80" s="2">
        <f t="shared" si="76"/>
        <v>768.5</v>
      </c>
      <c r="AU80" s="1">
        <f t="shared" si="77"/>
        <v>89902.9791199373</v>
      </c>
    </row>
    <row r="81" s="1" customFormat="1" spans="1:47">
      <c r="A81" s="6"/>
      <c r="B81" s="6"/>
      <c r="C81" s="9">
        <v>5</v>
      </c>
      <c r="D81" s="10">
        <v>1.87467741935484</v>
      </c>
      <c r="E81" s="12">
        <f t="shared" si="78"/>
        <v>-2.9094</v>
      </c>
      <c r="F81" s="9" t="s">
        <v>111</v>
      </c>
      <c r="G81" s="6">
        <v>6</v>
      </c>
      <c r="H81" s="11">
        <f t="shared" si="60"/>
        <v>1.87467741935484</v>
      </c>
      <c r="I81" s="11">
        <f t="shared" si="61"/>
        <v>275.024677419355</v>
      </c>
      <c r="J81" s="11">
        <f t="shared" si="62"/>
        <v>0.022219365810589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0.170902724190592</v>
      </c>
      <c r="P81" s="11">
        <f t="shared" si="65"/>
        <v>0.00379735014681697</v>
      </c>
      <c r="Q81" s="15">
        <f t="shared" si="66"/>
        <v>0.000721496527895225</v>
      </c>
      <c r="R81" s="11">
        <f t="shared" si="67"/>
        <v>0.0148697958333333</v>
      </c>
      <c r="S81" s="16">
        <f t="shared" si="68"/>
        <v>0.0485209437965424</v>
      </c>
      <c r="T81" s="3">
        <v>0.01</v>
      </c>
      <c r="U81" s="17">
        <f t="shared" si="69"/>
        <v>0.000485209437965424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0.0120852094379654</v>
      </c>
      <c r="AR81" s="24">
        <f t="shared" si="74"/>
        <v>7.82620833333333</v>
      </c>
      <c r="AS81" s="1">
        <f t="shared" si="75"/>
        <v>0.19</v>
      </c>
      <c r="AT81" s="2">
        <f t="shared" si="76"/>
        <v>768.5</v>
      </c>
      <c r="AU81" s="1">
        <f t="shared" si="77"/>
        <v>92528.9984443144</v>
      </c>
    </row>
    <row r="82" s="1" customFormat="1" spans="1:47">
      <c r="A82" s="6"/>
      <c r="B82" s="6"/>
      <c r="C82" s="9">
        <v>6</v>
      </c>
      <c r="D82" s="10">
        <v>6.86606666666667</v>
      </c>
      <c r="E82" s="12">
        <f t="shared" si="78"/>
        <v>1.87467741935484</v>
      </c>
      <c r="F82" s="9" t="s">
        <v>109</v>
      </c>
      <c r="G82" s="6">
        <v>7</v>
      </c>
      <c r="H82" s="11">
        <f t="shared" si="60"/>
        <v>6.86606666666667</v>
      </c>
      <c r="I82" s="11">
        <f t="shared" si="61"/>
        <v>280.016066666667</v>
      </c>
      <c r="J82" s="11">
        <f t="shared" si="62"/>
        <v>0.0417642865716037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0.245367457377109</v>
      </c>
      <c r="P82" s="11">
        <f t="shared" si="65"/>
        <v>0.0102475968052433</v>
      </c>
      <c r="Q82" s="15">
        <f t="shared" si="66"/>
        <v>0.00194704339299623</v>
      </c>
      <c r="R82" s="11">
        <f t="shared" si="67"/>
        <v>0.0148697958333333</v>
      </c>
      <c r="S82" s="16">
        <f t="shared" si="68"/>
        <v>0.130939483959261</v>
      </c>
      <c r="T82" s="3">
        <v>0.01</v>
      </c>
      <c r="U82" s="17">
        <f t="shared" si="69"/>
        <v>0.00130939483959261</v>
      </c>
      <c r="V82" s="16"/>
      <c r="W82" s="3"/>
      <c r="X82" s="17"/>
      <c r="Y82" s="18">
        <v>0.02</v>
      </c>
      <c r="Z82" s="3">
        <v>0.17</v>
      </c>
      <c r="AA82" s="19">
        <f t="shared" si="70"/>
        <v>0.0034</v>
      </c>
      <c r="AB82" s="3">
        <v>0.01</v>
      </c>
      <c r="AC82" s="3">
        <v>0.03</v>
      </c>
      <c r="AD82" s="19">
        <f t="shared" si="71"/>
        <v>0.0003</v>
      </c>
      <c r="AE82" s="16"/>
      <c r="AF82" s="3"/>
      <c r="AG82" s="17"/>
      <c r="AH82" s="16"/>
      <c r="AI82" s="3"/>
      <c r="AJ82" s="17"/>
      <c r="AL82" s="19"/>
      <c r="AM82" s="19"/>
      <c r="AN82" s="3">
        <v>0.01</v>
      </c>
      <c r="AO82" s="3">
        <v>0.79</v>
      </c>
      <c r="AP82" s="3">
        <f t="shared" si="72"/>
        <v>0.0079</v>
      </c>
      <c r="AQ82" s="1">
        <f t="shared" si="73"/>
        <v>0.0129093948395926</v>
      </c>
      <c r="AR82" s="24">
        <f t="shared" si="74"/>
        <v>7.82620833333333</v>
      </c>
      <c r="AS82" s="1">
        <f t="shared" si="75"/>
        <v>0.19</v>
      </c>
      <c r="AT82" s="2">
        <f t="shared" si="76"/>
        <v>768.5</v>
      </c>
      <c r="AU82" s="1">
        <f t="shared" si="77"/>
        <v>98839.2779753763</v>
      </c>
    </row>
    <row r="83" s="1" customFormat="1" spans="1:47">
      <c r="A83" s="6"/>
      <c r="B83" s="6"/>
      <c r="C83" s="9">
        <v>7</v>
      </c>
      <c r="D83" s="10">
        <v>9.83951612903226</v>
      </c>
      <c r="E83" s="12">
        <f t="shared" si="78"/>
        <v>6.86606666666667</v>
      </c>
      <c r="F83" s="9" t="s">
        <v>109</v>
      </c>
      <c r="G83" s="6">
        <v>8</v>
      </c>
      <c r="H83" s="11">
        <f t="shared" si="60"/>
        <v>9.83951612903226</v>
      </c>
      <c r="I83" s="11">
        <f t="shared" si="61"/>
        <v>282.989516129032</v>
      </c>
      <c r="J83" s="11">
        <f t="shared" si="62"/>
        <v>0.0601838048616562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0.313381943905199</v>
      </c>
      <c r="P83" s="11">
        <f t="shared" si="65"/>
        <v>0.018860517759157</v>
      </c>
      <c r="Q83" s="15">
        <f t="shared" si="66"/>
        <v>0.00358349837423982</v>
      </c>
      <c r="R83" s="11">
        <f t="shared" si="67"/>
        <v>0.0148697958333333</v>
      </c>
      <c r="S83" s="16">
        <f t="shared" si="68"/>
        <v>0.240991767096544</v>
      </c>
      <c r="T83" s="3">
        <v>0.01</v>
      </c>
      <c r="U83" s="17">
        <f t="shared" si="69"/>
        <v>0.00240991767096544</v>
      </c>
      <c r="V83" s="16"/>
      <c r="W83" s="3"/>
      <c r="X83" s="17"/>
      <c r="Y83" s="18">
        <v>0.02</v>
      </c>
      <c r="Z83" s="3">
        <v>0.17</v>
      </c>
      <c r="AA83" s="19">
        <f t="shared" si="70"/>
        <v>0.0034</v>
      </c>
      <c r="AB83" s="3">
        <v>0.01</v>
      </c>
      <c r="AC83" s="3">
        <v>0.03</v>
      </c>
      <c r="AD83" s="19">
        <f t="shared" si="71"/>
        <v>0.0003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</v>
      </c>
      <c r="AO83" s="3">
        <v>0.79</v>
      </c>
      <c r="AP83" s="3">
        <f t="shared" si="72"/>
        <v>0.0079</v>
      </c>
      <c r="AQ83" s="1">
        <f t="shared" si="73"/>
        <v>0.0140099176709654</v>
      </c>
      <c r="AR83" s="24">
        <f t="shared" si="74"/>
        <v>7.82620833333333</v>
      </c>
      <c r="AS83" s="1">
        <f t="shared" si="75"/>
        <v>0.19</v>
      </c>
      <c r="AT83" s="2">
        <f t="shared" si="76"/>
        <v>768.5</v>
      </c>
      <c r="AU83" s="1">
        <f t="shared" si="77"/>
        <v>107265.30285105</v>
      </c>
    </row>
    <row r="84" s="1" customFormat="1" spans="1:47">
      <c r="A84" s="6"/>
      <c r="B84" s="6"/>
      <c r="C84" s="9">
        <v>8</v>
      </c>
      <c r="D84" s="10">
        <v>9.50774193548387</v>
      </c>
      <c r="E84" s="12">
        <f t="shared" si="78"/>
        <v>9.83951612903226</v>
      </c>
      <c r="F84" s="9" t="s">
        <v>109</v>
      </c>
      <c r="G84" s="6">
        <v>9</v>
      </c>
      <c r="H84" s="11">
        <f t="shared" si="60"/>
        <v>9.50774193548387</v>
      </c>
      <c r="I84" s="11">
        <f t="shared" si="61"/>
        <v>282.657741935484</v>
      </c>
      <c r="J84" s="11">
        <f t="shared" si="62"/>
        <v>0.0578016682960249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0.372783509479375</v>
      </c>
      <c r="P84" s="11">
        <f t="shared" si="65"/>
        <v>0.0215475087611549</v>
      </c>
      <c r="Q84" s="15">
        <f t="shared" si="66"/>
        <v>0.00409402666461943</v>
      </c>
      <c r="R84" s="11">
        <f t="shared" si="67"/>
        <v>0.0148697958333333</v>
      </c>
      <c r="S84" s="16">
        <f t="shared" si="68"/>
        <v>0.27532500852782</v>
      </c>
      <c r="T84" s="3">
        <v>0.01</v>
      </c>
      <c r="U84" s="17">
        <f t="shared" si="69"/>
        <v>0.0027532500852782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0.0143532500852782</v>
      </c>
      <c r="AR84" s="24">
        <f t="shared" si="74"/>
        <v>7.82620833333333</v>
      </c>
      <c r="AS84" s="1">
        <f t="shared" si="75"/>
        <v>0.19</v>
      </c>
      <c r="AT84" s="2">
        <f t="shared" si="76"/>
        <v>768.5</v>
      </c>
      <c r="AU84" s="1">
        <f t="shared" si="77"/>
        <v>109893.987491801</v>
      </c>
    </row>
    <row r="85" s="1" customFormat="1" spans="1:47">
      <c r="A85" s="6"/>
      <c r="B85" s="6"/>
      <c r="C85" s="9">
        <v>9</v>
      </c>
      <c r="D85" s="10">
        <v>6.64446666666667</v>
      </c>
      <c r="E85" s="12">
        <f t="shared" si="78"/>
        <v>9.50774193548387</v>
      </c>
      <c r="F85" s="9" t="s">
        <v>109</v>
      </c>
      <c r="G85" s="6">
        <v>10</v>
      </c>
      <c r="H85" s="11">
        <f t="shared" si="60"/>
        <v>6.64446666666667</v>
      </c>
      <c r="I85" s="11">
        <f t="shared" si="61"/>
        <v>279.794466666667</v>
      </c>
      <c r="J85" s="11">
        <f t="shared" si="62"/>
        <v>0.040629793072593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0.429498084051553</v>
      </c>
      <c r="P85" s="11">
        <f t="shared" si="65"/>
        <v>0.0174504182800898</v>
      </c>
      <c r="Q85" s="15">
        <f t="shared" si="66"/>
        <v>0.00331557947321706</v>
      </c>
      <c r="R85" s="11">
        <f t="shared" si="67"/>
        <v>0.0148697958333333</v>
      </c>
      <c r="S85" s="16">
        <f t="shared" si="68"/>
        <v>0.222974108748998</v>
      </c>
      <c r="T85" s="3">
        <v>0.01</v>
      </c>
      <c r="U85" s="17">
        <f t="shared" si="69"/>
        <v>0.00222974108748998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0.01382974108749</v>
      </c>
      <c r="AR85" s="24">
        <f t="shared" si="74"/>
        <v>7.82620833333333</v>
      </c>
      <c r="AS85" s="1">
        <f t="shared" si="75"/>
        <v>0.19</v>
      </c>
      <c r="AT85" s="2">
        <f t="shared" si="76"/>
        <v>768.5</v>
      </c>
      <c r="AU85" s="1">
        <f t="shared" si="77"/>
        <v>105885.801825629</v>
      </c>
    </row>
    <row r="86" s="1" customFormat="1" spans="1:47">
      <c r="A86" s="6"/>
      <c r="B86" s="6"/>
      <c r="C86" s="9">
        <v>10</v>
      </c>
      <c r="D86" s="10">
        <v>-0.365935483870968</v>
      </c>
      <c r="E86" s="12">
        <f t="shared" si="78"/>
        <v>6.64446666666667</v>
      </c>
      <c r="F86" s="9" t="s">
        <v>109</v>
      </c>
      <c r="G86" s="6">
        <v>11</v>
      </c>
      <c r="H86" s="11">
        <f t="shared" si="60"/>
        <v>-0.365935483870968</v>
      </c>
      <c r="I86" s="11">
        <f t="shared" si="61"/>
        <v>272.784064516129</v>
      </c>
      <c r="J86" s="11">
        <f t="shared" si="62"/>
        <v>0.0166126739168535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0.39144528248289</v>
      </c>
      <c r="O86" s="11">
        <f t="shared" si="79"/>
        <v>0.0988644666219065</v>
      </c>
      <c r="P86" s="11">
        <f t="shared" si="65"/>
        <v>0.00164240314595338</v>
      </c>
      <c r="Q86" s="15">
        <f t="shared" si="66"/>
        <v>0.000312056597731141</v>
      </c>
      <c r="R86" s="11">
        <f t="shared" si="67"/>
        <v>0.0148697958333333</v>
      </c>
      <c r="S86" s="16">
        <f t="shared" si="68"/>
        <v>0.0209859369441785</v>
      </c>
      <c r="T86" s="3">
        <v>0.01</v>
      </c>
      <c r="U86" s="17">
        <f t="shared" si="69"/>
        <v>0.000209859369441785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0.0118098593694418</v>
      </c>
      <c r="AR86" s="24">
        <f t="shared" si="74"/>
        <v>7.82620833333333</v>
      </c>
      <c r="AS86" s="1">
        <f t="shared" si="75"/>
        <v>0.19</v>
      </c>
      <c r="AT86" s="2">
        <f t="shared" si="76"/>
        <v>768.5</v>
      </c>
      <c r="AU86" s="1">
        <f t="shared" si="77"/>
        <v>90420.8127158961</v>
      </c>
    </row>
    <row r="87" s="1" customFormat="1" spans="1:48">
      <c r="A87" s="6"/>
      <c r="B87" s="6"/>
      <c r="C87" s="9">
        <v>11</v>
      </c>
      <c r="D87" s="10">
        <v>-7.57446666666667</v>
      </c>
      <c r="E87" s="12">
        <f t="shared" si="78"/>
        <v>-0.365935483870968</v>
      </c>
      <c r="F87" s="9" t="s">
        <v>111</v>
      </c>
      <c r="G87" s="6">
        <v>12</v>
      </c>
      <c r="H87" s="11">
        <f t="shared" si="60"/>
        <v>-7.57446666666667</v>
      </c>
      <c r="I87" s="11">
        <f t="shared" si="61"/>
        <v>265.575533333333</v>
      </c>
      <c r="J87" s="11">
        <f t="shared" si="62"/>
        <v>0.00630484413875168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0.175484146809286</v>
      </c>
      <c r="P87" s="11">
        <f t="shared" si="65"/>
        <v>0.00110640019445437</v>
      </c>
      <c r="Q87" s="15">
        <f t="shared" si="66"/>
        <v>0.00021021603694633</v>
      </c>
      <c r="R87" s="11">
        <f t="shared" si="67"/>
        <v>0.0148697958333333</v>
      </c>
      <c r="S87" s="16">
        <f t="shared" si="68"/>
        <v>0.0141371165618221</v>
      </c>
      <c r="T87" s="3">
        <v>0.01</v>
      </c>
      <c r="U87" s="17">
        <f t="shared" si="69"/>
        <v>0.000141371165618221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0.0117413711656182</v>
      </c>
      <c r="AR87" s="24">
        <f t="shared" si="74"/>
        <v>7.82620833333333</v>
      </c>
      <c r="AS87" s="1">
        <f t="shared" si="75"/>
        <v>0.19</v>
      </c>
      <c r="AT87" s="2">
        <f t="shared" si="76"/>
        <v>768.5</v>
      </c>
      <c r="AU87" s="1">
        <f t="shared" si="77"/>
        <v>89896.4407604431</v>
      </c>
      <c r="AV87" s="1">
        <f>SUM(AU76:AU87)</f>
        <v>1143035.53303936</v>
      </c>
    </row>
    <row r="88" s="1" customFormat="1" spans="1:46">
      <c r="A88" s="6"/>
      <c r="B88" s="6"/>
      <c r="C88" s="9">
        <v>12</v>
      </c>
      <c r="D88" s="10">
        <v>-13.7395483870968</v>
      </c>
      <c r="E88" s="12">
        <f t="shared" si="78"/>
        <v>-7.57446666666667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-16.1341600487097</v>
      </c>
      <c r="E91" s="9"/>
      <c r="F91" s="9"/>
      <c r="G91" s="6">
        <v>1</v>
      </c>
      <c r="H91" s="11">
        <f t="shared" ref="H91:H102" si="80">E92</f>
        <v>-16.1341600487097</v>
      </c>
      <c r="I91" s="11">
        <f t="shared" ref="I91:I102" si="81">H91+273.15</f>
        <v>257.01583995129</v>
      </c>
      <c r="J91" s="11">
        <f t="shared" ref="J91:J102" si="82">EXP(($C$18*(I91-$C$16))/($C$19*I91*$C$16))</f>
        <v>0.00185946559453517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0.00014117062793711</v>
      </c>
      <c r="Q91" s="15">
        <f t="shared" ref="Q91:Q102" si="86">P91*$B$93</f>
        <v>1.83521816318244e-5</v>
      </c>
      <c r="R91" s="11">
        <f t="shared" ref="R91:R102" si="87">L91*$B$93</f>
        <v>0.0098696</v>
      </c>
      <c r="S91" s="16">
        <f t="shared" ref="S91:S102" si="88">Q91/R91</f>
        <v>0.00185946559453517</v>
      </c>
      <c r="T91" s="3">
        <v>0.01</v>
      </c>
      <c r="U91" s="17">
        <f t="shared" ref="U91:U102" si="89">S91*T91</f>
        <v>1.85946559453517e-5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0.0148185946559454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17.9</v>
      </c>
      <c r="AU91" s="1">
        <f t="shared" ref="AU91:AU102" si="96">AT91*10000*AS91*0.67*AR91*AQ91</f>
        <v>1754.01944658311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-15.6645483870968</v>
      </c>
      <c r="E92" s="12">
        <f t="shared" ref="E92:E103" si="97">D91</f>
        <v>-16.1341600487097</v>
      </c>
      <c r="F92" s="9" t="s">
        <v>109</v>
      </c>
      <c r="G92" s="6">
        <v>2</v>
      </c>
      <c r="H92" s="11">
        <f t="shared" si="80"/>
        <v>-15.6645483870968</v>
      </c>
      <c r="I92" s="11">
        <f t="shared" si="81"/>
        <v>257.485451612903</v>
      </c>
      <c r="J92" s="11">
        <f t="shared" si="82"/>
        <v>0.00199248659661952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0.151698829372063</v>
      </c>
      <c r="P92" s="11">
        <f t="shared" si="85"/>
        <v>0.000302257884246706</v>
      </c>
      <c r="Q92" s="15">
        <f t="shared" si="86"/>
        <v>3.92935249520718e-5</v>
      </c>
      <c r="R92" s="11">
        <f t="shared" si="87"/>
        <v>0.0098696</v>
      </c>
      <c r="S92" s="16">
        <f t="shared" si="88"/>
        <v>0.00398126823296505</v>
      </c>
      <c r="T92" s="3">
        <v>0.01</v>
      </c>
      <c r="U92" s="17">
        <f t="shared" si="89"/>
        <v>3.98126823296505e-5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0.0148398126823297</v>
      </c>
      <c r="AR92" s="24">
        <f t="shared" si="93"/>
        <v>7.592</v>
      </c>
      <c r="AS92" s="1">
        <f t="shared" si="94"/>
        <v>0.13</v>
      </c>
      <c r="AT92" s="2">
        <f t="shared" si="95"/>
        <v>17.9</v>
      </c>
      <c r="AU92" s="1">
        <f t="shared" si="96"/>
        <v>1756.5309418875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-12.8318965517241</v>
      </c>
      <c r="E93" s="12">
        <f t="shared" si="97"/>
        <v>-15.6645483870968</v>
      </c>
      <c r="F93" s="9" t="s">
        <v>109</v>
      </c>
      <c r="G93" s="6">
        <v>3</v>
      </c>
      <c r="H93" s="11">
        <f t="shared" si="80"/>
        <v>-12.8318965517241</v>
      </c>
      <c r="I93" s="11">
        <f t="shared" si="81"/>
        <v>260.318103448276</v>
      </c>
      <c r="J93" s="11">
        <f t="shared" si="82"/>
        <v>0.00300676996983048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0.227316571487816</v>
      </c>
      <c r="P93" s="11">
        <f t="shared" si="85"/>
        <v>0.000683488640794389</v>
      </c>
      <c r="Q93" s="15">
        <f t="shared" si="86"/>
        <v>8.88535233032706e-5</v>
      </c>
      <c r="R93" s="11">
        <f t="shared" si="87"/>
        <v>0.0098696</v>
      </c>
      <c r="S93" s="16">
        <f t="shared" si="88"/>
        <v>0.00900274816641714</v>
      </c>
      <c r="T93" s="3">
        <v>0.01</v>
      </c>
      <c r="U93" s="17">
        <f t="shared" si="89"/>
        <v>9.00274816641714e-5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0.0148900274816642</v>
      </c>
      <c r="AR93" s="24">
        <f t="shared" si="93"/>
        <v>7.592</v>
      </c>
      <c r="AS93" s="1">
        <f t="shared" si="94"/>
        <v>0.13</v>
      </c>
      <c r="AT93" s="2">
        <f t="shared" si="95"/>
        <v>17.9</v>
      </c>
      <c r="AU93" s="1">
        <f t="shared" si="96"/>
        <v>1762.47467248976</v>
      </c>
    </row>
    <row r="94" s="1" customFormat="1" spans="1:47">
      <c r="A94" s="6"/>
      <c r="B94" s="6"/>
      <c r="C94" s="9">
        <v>3</v>
      </c>
      <c r="D94" s="10">
        <v>-7.25896774193549</v>
      </c>
      <c r="E94" s="12">
        <f t="shared" si="97"/>
        <v>-12.8318965517241</v>
      </c>
      <c r="F94" s="9" t="s">
        <v>109</v>
      </c>
      <c r="G94" s="6">
        <v>4</v>
      </c>
      <c r="H94" s="11">
        <f t="shared" si="80"/>
        <v>-7.25896774193549</v>
      </c>
      <c r="I94" s="11">
        <f t="shared" si="81"/>
        <v>265.891032258065</v>
      </c>
      <c r="J94" s="11">
        <f t="shared" si="82"/>
        <v>0.00658517900212599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0.302553082847022</v>
      </c>
      <c r="P94" s="11">
        <f t="shared" si="85"/>
        <v>0.00199236620819269</v>
      </c>
      <c r="Q94" s="15">
        <f t="shared" si="86"/>
        <v>0.00025900760706505</v>
      </c>
      <c r="R94" s="11">
        <f t="shared" si="87"/>
        <v>0.0098696</v>
      </c>
      <c r="S94" s="16">
        <f t="shared" si="88"/>
        <v>0.0262429690225592</v>
      </c>
      <c r="T94" s="3">
        <v>0.01</v>
      </c>
      <c r="U94" s="17">
        <f t="shared" si="89"/>
        <v>0.000262429690225592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0.0150624296902256</v>
      </c>
      <c r="AR94" s="24">
        <f t="shared" si="93"/>
        <v>7.592</v>
      </c>
      <c r="AS94" s="1">
        <f t="shared" si="94"/>
        <v>0.13</v>
      </c>
      <c r="AT94" s="2">
        <f t="shared" si="95"/>
        <v>17.9</v>
      </c>
      <c r="AU94" s="1">
        <f t="shared" si="96"/>
        <v>1782.88125175531</v>
      </c>
    </row>
    <row r="95" s="1" customFormat="1" spans="1:47">
      <c r="A95" s="6"/>
      <c r="B95" s="6"/>
      <c r="C95" s="9">
        <v>4</v>
      </c>
      <c r="D95" s="10">
        <v>-2.9094</v>
      </c>
      <c r="E95" s="12">
        <f t="shared" si="97"/>
        <v>-7.25896774193549</v>
      </c>
      <c r="F95" s="9" t="s">
        <v>109</v>
      </c>
      <c r="G95" s="6">
        <v>5</v>
      </c>
      <c r="H95" s="11">
        <f t="shared" si="80"/>
        <v>-2.9094</v>
      </c>
      <c r="I95" s="11">
        <f t="shared" si="81"/>
        <v>270.2406</v>
      </c>
      <c r="J95" s="11">
        <f t="shared" si="82"/>
        <v>0.0118724198612383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0.285532680806888</v>
      </c>
      <c r="O95" s="11">
        <f t="shared" si="98"/>
        <v>0.0909480358319414</v>
      </c>
      <c r="P95" s="11">
        <f t="shared" si="85"/>
        <v>0.00107977326695176</v>
      </c>
      <c r="Q95" s="15">
        <f t="shared" si="86"/>
        <v>0.000140370524703728</v>
      </c>
      <c r="R95" s="11">
        <f t="shared" si="87"/>
        <v>0.0098696</v>
      </c>
      <c r="S95" s="16">
        <f t="shared" si="88"/>
        <v>0.0142225140536322</v>
      </c>
      <c r="T95" s="3">
        <v>0.01</v>
      </c>
      <c r="U95" s="17">
        <f t="shared" si="89"/>
        <v>0.000142225140536322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0.0149422251405363</v>
      </c>
      <c r="AR95" s="24">
        <f t="shared" si="93"/>
        <v>7.592</v>
      </c>
      <c r="AS95" s="1">
        <f t="shared" si="94"/>
        <v>0.13</v>
      </c>
      <c r="AT95" s="2">
        <f t="shared" si="95"/>
        <v>17.9</v>
      </c>
      <c r="AU95" s="1">
        <f t="shared" si="96"/>
        <v>1768.65310646772</v>
      </c>
    </row>
    <row r="96" s="1" customFormat="1" spans="1:47">
      <c r="A96" s="6"/>
      <c r="B96" s="6"/>
      <c r="C96" s="9">
        <v>5</v>
      </c>
      <c r="D96" s="10">
        <v>1.87467741935484</v>
      </c>
      <c r="E96" s="12">
        <f t="shared" si="97"/>
        <v>-2.9094</v>
      </c>
      <c r="F96" s="9" t="s">
        <v>111</v>
      </c>
      <c r="G96" s="6">
        <v>6</v>
      </c>
      <c r="H96" s="11">
        <f t="shared" si="80"/>
        <v>1.87467741935484</v>
      </c>
      <c r="I96" s="11">
        <f t="shared" si="81"/>
        <v>275.024677419355</v>
      </c>
      <c r="J96" s="11">
        <f t="shared" si="82"/>
        <v>0.022219365810589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0.16578826256499</v>
      </c>
      <c r="P96" s="11">
        <f t="shared" si="85"/>
        <v>0.00368371005303349</v>
      </c>
      <c r="Q96" s="15">
        <f t="shared" si="86"/>
        <v>0.000478882306894354</v>
      </c>
      <c r="R96" s="11">
        <f t="shared" si="87"/>
        <v>0.0098696</v>
      </c>
      <c r="S96" s="16">
        <f t="shared" si="88"/>
        <v>0.0485209437965423</v>
      </c>
      <c r="T96" s="3">
        <v>0.01</v>
      </c>
      <c r="U96" s="17">
        <f t="shared" si="89"/>
        <v>0.000485209437965423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0.0152852094379654</v>
      </c>
      <c r="AR96" s="24">
        <f t="shared" si="93"/>
        <v>7.592</v>
      </c>
      <c r="AS96" s="1">
        <f t="shared" si="94"/>
        <v>0.13</v>
      </c>
      <c r="AT96" s="2">
        <f t="shared" si="95"/>
        <v>17.9</v>
      </c>
      <c r="AU96" s="1">
        <f t="shared" si="96"/>
        <v>1809.25082450584</v>
      </c>
    </row>
    <row r="97" s="1" customFormat="1" spans="1:47">
      <c r="A97" s="6"/>
      <c r="B97" s="6"/>
      <c r="C97" s="9">
        <v>6</v>
      </c>
      <c r="D97" s="10">
        <v>6.86606666666667</v>
      </c>
      <c r="E97" s="12">
        <f t="shared" si="97"/>
        <v>1.87467741935484</v>
      </c>
      <c r="F97" s="9" t="s">
        <v>109</v>
      </c>
      <c r="G97" s="6">
        <v>7</v>
      </c>
      <c r="H97" s="11">
        <f t="shared" si="80"/>
        <v>6.86606666666667</v>
      </c>
      <c r="I97" s="11">
        <f t="shared" si="81"/>
        <v>280.016066666667</v>
      </c>
      <c r="J97" s="11">
        <f t="shared" si="82"/>
        <v>0.0417642865716037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0.238024552511956</v>
      </c>
      <c r="P97" s="11">
        <f t="shared" si="85"/>
        <v>0.00994092562218707</v>
      </c>
      <c r="Q97" s="15">
        <f t="shared" si="86"/>
        <v>0.00129232033088432</v>
      </c>
      <c r="R97" s="11">
        <f t="shared" si="87"/>
        <v>0.0098696</v>
      </c>
      <c r="S97" s="16">
        <f t="shared" si="88"/>
        <v>0.130939483959261</v>
      </c>
      <c r="T97" s="3">
        <v>0.01</v>
      </c>
      <c r="U97" s="17">
        <f t="shared" si="89"/>
        <v>0.00130939483959261</v>
      </c>
      <c r="V97" s="16"/>
      <c r="W97" s="3"/>
      <c r="X97" s="17"/>
      <c r="Y97" s="18">
        <v>0.02</v>
      </c>
      <c r="Z97" s="3">
        <v>0.49</v>
      </c>
      <c r="AA97" s="19">
        <f t="shared" si="90"/>
        <v>0.0098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</v>
      </c>
      <c r="AO97" s="3">
        <v>0.5</v>
      </c>
      <c r="AP97" s="3">
        <f t="shared" si="91"/>
        <v>0.005</v>
      </c>
      <c r="AQ97" s="1">
        <f t="shared" si="92"/>
        <v>0.0161093948395926</v>
      </c>
      <c r="AR97" s="24">
        <f t="shared" si="93"/>
        <v>7.592</v>
      </c>
      <c r="AS97" s="1">
        <f t="shared" si="94"/>
        <v>0.13</v>
      </c>
      <c r="AT97" s="2">
        <f t="shared" si="95"/>
        <v>17.9</v>
      </c>
      <c r="AU97" s="1">
        <f t="shared" si="96"/>
        <v>1906.80644672296</v>
      </c>
    </row>
    <row r="98" s="1" customFormat="1" spans="1:47">
      <c r="A98" s="6"/>
      <c r="B98" s="6"/>
      <c r="C98" s="9">
        <v>7</v>
      </c>
      <c r="D98" s="10">
        <v>9.83951612903226</v>
      </c>
      <c r="E98" s="12">
        <f t="shared" si="97"/>
        <v>6.86606666666667</v>
      </c>
      <c r="F98" s="9" t="s">
        <v>109</v>
      </c>
      <c r="G98" s="6">
        <v>8</v>
      </c>
      <c r="H98" s="11">
        <f t="shared" si="80"/>
        <v>9.83951612903226</v>
      </c>
      <c r="I98" s="11">
        <f t="shared" si="81"/>
        <v>282.989516129032</v>
      </c>
      <c r="J98" s="11">
        <f t="shared" si="82"/>
        <v>0.0601838048616562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0.304003626889769</v>
      </c>
      <c r="P98" s="11">
        <f t="shared" si="85"/>
        <v>0.0182960949579696</v>
      </c>
      <c r="Q98" s="15">
        <f t="shared" si="86"/>
        <v>0.00237849234453605</v>
      </c>
      <c r="R98" s="11">
        <f t="shared" si="87"/>
        <v>0.0098696</v>
      </c>
      <c r="S98" s="16">
        <f t="shared" si="88"/>
        <v>0.240991767096544</v>
      </c>
      <c r="T98" s="3">
        <v>0.01</v>
      </c>
      <c r="U98" s="17">
        <f t="shared" si="89"/>
        <v>0.00240991767096544</v>
      </c>
      <c r="V98" s="16"/>
      <c r="W98" s="3"/>
      <c r="X98" s="17"/>
      <c r="Y98" s="18">
        <v>0.02</v>
      </c>
      <c r="Z98" s="3">
        <v>0.49</v>
      </c>
      <c r="AA98" s="19">
        <f t="shared" si="90"/>
        <v>0.0098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</v>
      </c>
      <c r="AO98" s="3">
        <v>0.5</v>
      </c>
      <c r="AP98" s="3">
        <f t="shared" si="91"/>
        <v>0.005</v>
      </c>
      <c r="AQ98" s="1">
        <f t="shared" si="92"/>
        <v>0.0172099176709654</v>
      </c>
      <c r="AR98" s="24">
        <f t="shared" si="93"/>
        <v>7.592</v>
      </c>
      <c r="AS98" s="1">
        <f t="shared" si="94"/>
        <v>0.13</v>
      </c>
      <c r="AT98" s="2">
        <f t="shared" si="95"/>
        <v>17.9</v>
      </c>
      <c r="AU98" s="1">
        <f t="shared" si="96"/>
        <v>2037.07105632021</v>
      </c>
    </row>
    <row r="99" s="1" customFormat="1" spans="1:47">
      <c r="A99" s="6"/>
      <c r="B99" s="6"/>
      <c r="C99" s="9">
        <v>8</v>
      </c>
      <c r="D99" s="10">
        <v>9.50774193548387</v>
      </c>
      <c r="E99" s="12">
        <f t="shared" si="97"/>
        <v>9.83951612903226</v>
      </c>
      <c r="F99" s="9" t="s">
        <v>109</v>
      </c>
      <c r="G99" s="6">
        <v>9</v>
      </c>
      <c r="H99" s="11">
        <f t="shared" si="80"/>
        <v>9.50774193548387</v>
      </c>
      <c r="I99" s="11">
        <f t="shared" si="81"/>
        <v>282.657741935484</v>
      </c>
      <c r="J99" s="11">
        <f t="shared" si="82"/>
        <v>0.0578016682960249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0.3616275319318</v>
      </c>
      <c r="P99" s="11">
        <f t="shared" si="85"/>
        <v>0.020902674647432</v>
      </c>
      <c r="Q99" s="15">
        <f t="shared" si="86"/>
        <v>0.00271734770416617</v>
      </c>
      <c r="R99" s="11">
        <f t="shared" si="87"/>
        <v>0.0098696</v>
      </c>
      <c r="S99" s="16">
        <f t="shared" si="88"/>
        <v>0.275325008527819</v>
      </c>
      <c r="T99" s="3">
        <v>0.01</v>
      </c>
      <c r="U99" s="17">
        <f t="shared" si="89"/>
        <v>0.00275325008527819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0.0175532500852782</v>
      </c>
      <c r="AR99" s="24">
        <f t="shared" si="93"/>
        <v>7.592</v>
      </c>
      <c r="AS99" s="1">
        <f t="shared" si="94"/>
        <v>0.13</v>
      </c>
      <c r="AT99" s="2">
        <f t="shared" si="95"/>
        <v>17.9</v>
      </c>
      <c r="AU99" s="1">
        <f t="shared" si="96"/>
        <v>2077.70997960065</v>
      </c>
    </row>
    <row r="100" s="1" customFormat="1" spans="1:47">
      <c r="A100" s="6"/>
      <c r="B100" s="6"/>
      <c r="C100" s="9">
        <v>9</v>
      </c>
      <c r="D100" s="10">
        <v>6.64446666666667</v>
      </c>
      <c r="E100" s="12">
        <f t="shared" si="97"/>
        <v>9.50774193548387</v>
      </c>
      <c r="F100" s="9" t="s">
        <v>109</v>
      </c>
      <c r="G100" s="6">
        <v>10</v>
      </c>
      <c r="H100" s="11">
        <f t="shared" si="80"/>
        <v>6.64446666666667</v>
      </c>
      <c r="I100" s="11">
        <f t="shared" si="81"/>
        <v>279.794466666667</v>
      </c>
      <c r="J100" s="11">
        <f t="shared" si="82"/>
        <v>0.040629793072593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0.416644857284367</v>
      </c>
      <c r="P100" s="11">
        <f t="shared" si="85"/>
        <v>0.0169281943362239</v>
      </c>
      <c r="Q100" s="15">
        <f t="shared" si="86"/>
        <v>0.00220066526370911</v>
      </c>
      <c r="R100" s="11">
        <f t="shared" si="87"/>
        <v>0.0098696</v>
      </c>
      <c r="S100" s="16">
        <f t="shared" si="88"/>
        <v>0.222974108748998</v>
      </c>
      <c r="T100" s="3">
        <v>0.01</v>
      </c>
      <c r="U100" s="17">
        <f t="shared" si="89"/>
        <v>0.00222974108748998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0.01702974108749</v>
      </c>
      <c r="AR100" s="24">
        <f t="shared" si="93"/>
        <v>7.592</v>
      </c>
      <c r="AS100" s="1">
        <f t="shared" si="94"/>
        <v>0.13</v>
      </c>
      <c r="AT100" s="2">
        <f t="shared" si="95"/>
        <v>17.9</v>
      </c>
      <c r="AU100" s="1">
        <f t="shared" si="96"/>
        <v>2015.74425451663</v>
      </c>
    </row>
    <row r="101" s="1" customFormat="1" spans="1:47">
      <c r="A101" s="6"/>
      <c r="B101" s="6"/>
      <c r="C101" s="9">
        <v>10</v>
      </c>
      <c r="D101" s="10">
        <v>-0.365935483870968</v>
      </c>
      <c r="E101" s="12">
        <f t="shared" si="97"/>
        <v>6.64446666666667</v>
      </c>
      <c r="F101" s="9" t="s">
        <v>109</v>
      </c>
      <c r="G101" s="6">
        <v>11</v>
      </c>
      <c r="H101" s="11">
        <f t="shared" si="80"/>
        <v>-0.365935483870968</v>
      </c>
      <c r="I101" s="11">
        <f t="shared" si="81"/>
        <v>272.784064516129</v>
      </c>
      <c r="J101" s="11">
        <f t="shared" si="82"/>
        <v>0.0166126739168535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0.379730829800736</v>
      </c>
      <c r="O101" s="11">
        <f t="shared" si="98"/>
        <v>0.0959058331474071</v>
      </c>
      <c r="P101" s="11">
        <f t="shared" si="85"/>
        <v>0.00159325233280203</v>
      </c>
      <c r="Q101" s="15">
        <f t="shared" si="86"/>
        <v>0.000207122803264264</v>
      </c>
      <c r="R101" s="11">
        <f t="shared" si="87"/>
        <v>0.0098696</v>
      </c>
      <c r="S101" s="16">
        <f t="shared" si="88"/>
        <v>0.0209859369441785</v>
      </c>
      <c r="T101" s="3">
        <v>0.01</v>
      </c>
      <c r="U101" s="17">
        <f t="shared" si="89"/>
        <v>0.000209859369441785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0.0150098593694418</v>
      </c>
      <c r="AR101" s="24">
        <f t="shared" si="93"/>
        <v>7.592</v>
      </c>
      <c r="AS101" s="1">
        <f t="shared" si="94"/>
        <v>0.13</v>
      </c>
      <c r="AT101" s="2">
        <f t="shared" si="95"/>
        <v>17.9</v>
      </c>
      <c r="AU101" s="1">
        <f t="shared" si="96"/>
        <v>1776.65870723548</v>
      </c>
    </row>
    <row r="102" s="1" customFormat="1" spans="1:48">
      <c r="A102" s="6"/>
      <c r="B102" s="6"/>
      <c r="C102" s="9">
        <v>11</v>
      </c>
      <c r="D102" s="10">
        <v>-7.57446666666667</v>
      </c>
      <c r="E102" s="12">
        <f t="shared" si="97"/>
        <v>-0.365935483870968</v>
      </c>
      <c r="F102" s="9" t="s">
        <v>111</v>
      </c>
      <c r="G102" s="6">
        <v>12</v>
      </c>
      <c r="H102" s="11">
        <f t="shared" si="80"/>
        <v>-7.57446666666667</v>
      </c>
      <c r="I102" s="11">
        <f t="shared" si="81"/>
        <v>265.575533333333</v>
      </c>
      <c r="J102" s="11">
        <f t="shared" si="82"/>
        <v>0.00630484413875168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0.170232580814605</v>
      </c>
      <c r="P102" s="11">
        <f t="shared" si="85"/>
        <v>0.00107328988937353</v>
      </c>
      <c r="Q102" s="15">
        <f t="shared" si="86"/>
        <v>0.000139527685618559</v>
      </c>
      <c r="R102" s="11">
        <f t="shared" si="87"/>
        <v>0.0098696</v>
      </c>
      <c r="S102" s="16">
        <f t="shared" si="88"/>
        <v>0.0141371165618221</v>
      </c>
      <c r="T102" s="3">
        <v>0.01</v>
      </c>
      <c r="U102" s="17">
        <f t="shared" si="89"/>
        <v>0.000141371165618221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0.0149413711656182</v>
      </c>
      <c r="AR102" s="24">
        <f t="shared" si="93"/>
        <v>7.592</v>
      </c>
      <c r="AS102" s="1">
        <f t="shared" si="94"/>
        <v>0.13</v>
      </c>
      <c r="AT102" s="2">
        <f t="shared" si="95"/>
        <v>17.9</v>
      </c>
      <c r="AU102" s="1">
        <f t="shared" si="96"/>
        <v>1768.55202477623</v>
      </c>
      <c r="AV102" s="1">
        <f>SUM(AU91:AU102)</f>
        <v>22216.3527128614</v>
      </c>
    </row>
    <row r="103" s="1" customFormat="1" spans="1:46">
      <c r="A103" s="6"/>
      <c r="B103" s="6"/>
      <c r="C103" s="9">
        <v>12</v>
      </c>
      <c r="D103" s="10">
        <v>-13.7395483870968</v>
      </c>
      <c r="E103" s="12">
        <f t="shared" si="97"/>
        <v>-7.57446666666667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-16.1341600487097</v>
      </c>
      <c r="E107" s="9"/>
      <c r="F107" s="9"/>
      <c r="G107" s="6">
        <v>1</v>
      </c>
      <c r="H107" s="11">
        <f t="shared" ref="H107:H118" si="99">E108</f>
        <v>-16.1341600487097</v>
      </c>
      <c r="I107" s="11">
        <f t="shared" ref="I107:I118" si="100">H107+273.15</f>
        <v>257.01583995129</v>
      </c>
      <c r="J107" s="11">
        <f t="shared" ref="J107:J118" si="101">EXP(($C$18*(I107-$C$16))/($C$19*I107*$C$16))</f>
        <v>0.00185946559453517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0.00563800195323835</v>
      </c>
      <c r="Q107" s="15">
        <f t="shared" ref="Q107:Q118" si="105">P107*$B$109</f>
        <v>0.00163502056643912</v>
      </c>
      <c r="R107" s="11">
        <f t="shared" ref="R107:R118" si="106">L107*$B$109</f>
        <v>0.87929595</v>
      </c>
      <c r="S107" s="16">
        <f t="shared" ref="S107:S118" si="107">Q107/R107</f>
        <v>0.00185946559453517</v>
      </c>
      <c r="T107" s="3">
        <v>0.27</v>
      </c>
      <c r="U107" s="17">
        <f t="shared" ref="U107:U118" si="108">S107*T107</f>
        <v>0.000502055710524497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0.226497549424555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9.14416666666667</v>
      </c>
      <c r="AF107" s="1">
        <f t="shared" ref="AF107:AF118" si="113">AE107*10000*AC107*AB107</f>
        <v>232584.597768216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-15.6645483870968</v>
      </c>
      <c r="E108" s="12">
        <f t="shared" ref="E108:E119" si="114">D107</f>
        <v>-16.1341600487097</v>
      </c>
      <c r="F108" s="9" t="s">
        <v>109</v>
      </c>
      <c r="G108" s="6">
        <v>2</v>
      </c>
      <c r="H108" s="11">
        <f t="shared" si="99"/>
        <v>-15.6645483870968</v>
      </c>
      <c r="I108" s="11">
        <f t="shared" si="100"/>
        <v>257.485451612903</v>
      </c>
      <c r="J108" s="11">
        <f t="shared" si="101"/>
        <v>0.00199248659661952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6.05847199804676</v>
      </c>
      <c r="P108" s="11">
        <f t="shared" si="104"/>
        <v>0.0120714242521028</v>
      </c>
      <c r="Q108" s="15">
        <f t="shared" si="105"/>
        <v>0.00350071303310982</v>
      </c>
      <c r="R108" s="11">
        <f t="shared" si="106"/>
        <v>0.87929595</v>
      </c>
      <c r="S108" s="16">
        <f t="shared" si="107"/>
        <v>0.00398126823296505</v>
      </c>
      <c r="T108" s="3">
        <v>0.27</v>
      </c>
      <c r="U108" s="17">
        <f t="shared" si="108"/>
        <v>0.00107494242290056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0.22660886131277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9.14416666666667</v>
      </c>
      <c r="AF108" s="1">
        <f t="shared" si="113"/>
        <v>232698.901127404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-12.8318965517241</v>
      </c>
      <c r="E109" s="12">
        <f t="shared" si="114"/>
        <v>-15.6645483870968</v>
      </c>
      <c r="F109" s="9" t="s">
        <v>109</v>
      </c>
      <c r="G109" s="6">
        <v>3</v>
      </c>
      <c r="H109" s="11">
        <f t="shared" si="99"/>
        <v>-12.8318965517241</v>
      </c>
      <c r="I109" s="11">
        <f t="shared" si="100"/>
        <v>260.318103448276</v>
      </c>
      <c r="J109" s="11">
        <f t="shared" si="101"/>
        <v>0.00300676996983048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9.07845557379466</v>
      </c>
      <c r="P109" s="11">
        <f t="shared" si="104"/>
        <v>0.0272968275917259</v>
      </c>
      <c r="Q109" s="15">
        <f t="shared" si="105"/>
        <v>0.00791608000160052</v>
      </c>
      <c r="R109" s="11">
        <f t="shared" si="106"/>
        <v>0.87929595</v>
      </c>
      <c r="S109" s="16">
        <f t="shared" si="107"/>
        <v>0.00900274816641714</v>
      </c>
      <c r="T109" s="3">
        <v>0.27</v>
      </c>
      <c r="U109" s="17">
        <f t="shared" si="108"/>
        <v>0.00243074200493263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0.226872293171558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9.14416666666667</v>
      </c>
      <c r="AF109" s="1">
        <f t="shared" si="113"/>
        <v>232969.412632149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-7.25896774193549</v>
      </c>
      <c r="E110" s="12">
        <f t="shared" si="114"/>
        <v>-12.8318965517241</v>
      </c>
      <c r="F110" s="9" t="s">
        <v>109</v>
      </c>
      <c r="G110" s="6">
        <v>4</v>
      </c>
      <c r="H110" s="11">
        <f t="shared" si="99"/>
        <v>-7.25896774193549</v>
      </c>
      <c r="I110" s="11">
        <f t="shared" si="100"/>
        <v>265.891032258065</v>
      </c>
      <c r="J110" s="11">
        <f t="shared" si="101"/>
        <v>0.00658517900212599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12.0832137462029</v>
      </c>
      <c r="P110" s="11">
        <f t="shared" si="104"/>
        <v>0.0795701254396957</v>
      </c>
      <c r="Q110" s="15">
        <f t="shared" si="105"/>
        <v>0.0230753363775117</v>
      </c>
      <c r="R110" s="11">
        <f t="shared" si="106"/>
        <v>0.87929595</v>
      </c>
      <c r="S110" s="16">
        <f t="shared" si="107"/>
        <v>0.0262429690225592</v>
      </c>
      <c r="T110" s="3">
        <v>0.27</v>
      </c>
      <c r="U110" s="17">
        <f t="shared" si="108"/>
        <v>0.00708560163609098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0.227776732397893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9.14416666666667</v>
      </c>
      <c r="AF110" s="1">
        <f t="shared" si="113"/>
        <v>233898.158370004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-2.9094</v>
      </c>
      <c r="E111" s="12">
        <f t="shared" si="114"/>
        <v>-7.25896774193549</v>
      </c>
      <c r="F111" s="9" t="s">
        <v>109</v>
      </c>
      <c r="G111" s="6">
        <v>5</v>
      </c>
      <c r="H111" s="11">
        <f t="shared" si="99"/>
        <v>-2.9094</v>
      </c>
      <c r="I111" s="11">
        <f t="shared" si="100"/>
        <v>270.2406</v>
      </c>
      <c r="J111" s="11">
        <f t="shared" si="101"/>
        <v>0.0118724198612383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11.4034614397251</v>
      </c>
      <c r="O111" s="11">
        <f t="shared" si="115"/>
        <v>3.63223718103816</v>
      </c>
      <c r="P111" s="11">
        <f t="shared" si="104"/>
        <v>0.0431234448488858</v>
      </c>
      <c r="Q111" s="15">
        <f t="shared" si="105"/>
        <v>0.0125057990061769</v>
      </c>
      <c r="R111" s="11">
        <f t="shared" si="106"/>
        <v>0.87929595</v>
      </c>
      <c r="S111" s="16">
        <f t="shared" si="107"/>
        <v>0.0142225140536322</v>
      </c>
      <c r="T111" s="3">
        <v>0.27</v>
      </c>
      <c r="U111" s="17">
        <f t="shared" si="108"/>
        <v>0.00384007879448069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0.227146127309768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9.14416666666667</v>
      </c>
      <c r="AF111" s="1">
        <f t="shared" si="113"/>
        <v>233250.605974206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1.87467741935484</v>
      </c>
      <c r="E112" s="12">
        <f t="shared" si="114"/>
        <v>-2.9094</v>
      </c>
      <c r="F112" s="9" t="s">
        <v>111</v>
      </c>
      <c r="G112" s="6">
        <v>6</v>
      </c>
      <c r="H112" s="11">
        <f t="shared" si="99"/>
        <v>1.87467741935484</v>
      </c>
      <c r="I112" s="11">
        <f t="shared" si="100"/>
        <v>275.024677419355</v>
      </c>
      <c r="J112" s="11">
        <f t="shared" si="101"/>
        <v>0.022219365810589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6.62116873618928</v>
      </c>
      <c r="P112" s="11">
        <f t="shared" si="104"/>
        <v>0.147118170243025</v>
      </c>
      <c r="Q112" s="15">
        <f t="shared" si="105"/>
        <v>0.0426642693704773</v>
      </c>
      <c r="R112" s="11">
        <f t="shared" si="106"/>
        <v>0.87929595</v>
      </c>
      <c r="S112" s="16">
        <f t="shared" si="107"/>
        <v>0.0485209437965423</v>
      </c>
      <c r="T112" s="3">
        <v>0.27</v>
      </c>
      <c r="U112" s="17">
        <f t="shared" si="108"/>
        <v>0.0131006548250664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0.22894545723251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9.14416666666667</v>
      </c>
      <c r="AF112" s="1">
        <f t="shared" si="113"/>
        <v>235098.29230634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6.86606666666667</v>
      </c>
      <c r="E113" s="12">
        <f t="shared" si="114"/>
        <v>1.87467741935484</v>
      </c>
      <c r="F113" s="9" t="s">
        <v>109</v>
      </c>
      <c r="G113" s="6">
        <v>7</v>
      </c>
      <c r="H113" s="11">
        <f t="shared" si="99"/>
        <v>6.86606666666667</v>
      </c>
      <c r="I113" s="11">
        <f t="shared" si="100"/>
        <v>280.016066666667</v>
      </c>
      <c r="J113" s="11">
        <f t="shared" si="101"/>
        <v>0.0417642865716037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9.50610556594625</v>
      </c>
      <c r="P113" s="11">
        <f t="shared" si="104"/>
        <v>0.397015717036096</v>
      </c>
      <c r="Q113" s="15">
        <f t="shared" si="105"/>
        <v>0.115134557940468</v>
      </c>
      <c r="R113" s="11">
        <f t="shared" si="106"/>
        <v>0.87929595</v>
      </c>
      <c r="S113" s="16">
        <f t="shared" si="107"/>
        <v>0.130939483959261</v>
      </c>
      <c r="T113" s="3">
        <v>0.27</v>
      </c>
      <c r="U113" s="17">
        <f t="shared" si="108"/>
        <v>0.0353536606690004</v>
      </c>
      <c r="V113" s="3">
        <v>180.9</v>
      </c>
      <c r="W113" s="19">
        <v>6</v>
      </c>
      <c r="X113" s="19">
        <v>3</v>
      </c>
      <c r="Y113" s="19">
        <v>0.3</v>
      </c>
      <c r="Z113" s="19">
        <v>6</v>
      </c>
      <c r="AA113" s="3">
        <v>30.2</v>
      </c>
      <c r="AB113" s="2">
        <f t="shared" si="109"/>
        <v>0.233269216267987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9.14416666666667</v>
      </c>
      <c r="AF113" s="1">
        <f t="shared" si="113"/>
        <v>239538.250966678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9.83951612903226</v>
      </c>
      <c r="E114" s="12">
        <f t="shared" si="114"/>
        <v>6.86606666666667</v>
      </c>
      <c r="F114" s="9" t="s">
        <v>109</v>
      </c>
      <c r="G114" s="6">
        <v>8</v>
      </c>
      <c r="H114" s="11">
        <f t="shared" si="99"/>
        <v>9.83951612903226</v>
      </c>
      <c r="I114" s="11">
        <f t="shared" si="100"/>
        <v>282.989516129032</v>
      </c>
      <c r="J114" s="11">
        <f t="shared" si="101"/>
        <v>0.0601838048616562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12.1411448489102</v>
      </c>
      <c r="P114" s="11">
        <f t="shared" si="104"/>
        <v>0.730700292383911</v>
      </c>
      <c r="Q114" s="15">
        <f t="shared" si="105"/>
        <v>0.211903084791334</v>
      </c>
      <c r="R114" s="11">
        <f t="shared" si="106"/>
        <v>0.87929595</v>
      </c>
      <c r="S114" s="16">
        <f t="shared" si="107"/>
        <v>0.240991767096544</v>
      </c>
      <c r="T114" s="3">
        <v>0.27</v>
      </c>
      <c r="U114" s="17">
        <f t="shared" si="108"/>
        <v>0.0650677771160668</v>
      </c>
      <c r="V114" s="3">
        <v>180.9</v>
      </c>
      <c r="W114" s="19">
        <v>6</v>
      </c>
      <c r="X114" s="19">
        <v>3</v>
      </c>
      <c r="Y114" s="19">
        <v>0.3</v>
      </c>
      <c r="Z114" s="19">
        <v>6</v>
      </c>
      <c r="AA114" s="3">
        <v>30.2</v>
      </c>
      <c r="AB114" s="2">
        <f t="shared" si="109"/>
        <v>0.239042669093652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9.14416666666667</v>
      </c>
      <c r="AF114" s="1">
        <f t="shared" si="113"/>
        <v>245466.863468679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9.50774193548387</v>
      </c>
      <c r="E115" s="12">
        <f t="shared" si="114"/>
        <v>9.83951612903226</v>
      </c>
      <c r="F115" s="9" t="s">
        <v>109</v>
      </c>
      <c r="G115" s="6">
        <v>9</v>
      </c>
      <c r="H115" s="11">
        <f t="shared" si="99"/>
        <v>9.50774193548387</v>
      </c>
      <c r="I115" s="11">
        <f t="shared" si="100"/>
        <v>282.657741935484</v>
      </c>
      <c r="J115" s="11">
        <f t="shared" si="101"/>
        <v>0.0578016682960249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14.4424995565262</v>
      </c>
      <c r="P115" s="11">
        <f t="shared" si="104"/>
        <v>0.834800568731817</v>
      </c>
      <c r="Q115" s="15">
        <f t="shared" si="105"/>
        <v>0.242092164932227</v>
      </c>
      <c r="R115" s="11">
        <f t="shared" si="106"/>
        <v>0.87929595</v>
      </c>
      <c r="S115" s="16">
        <f t="shared" si="107"/>
        <v>0.275325008527819</v>
      </c>
      <c r="T115" s="3">
        <v>0.27</v>
      </c>
      <c r="U115" s="17">
        <f t="shared" si="108"/>
        <v>0.0743377523025112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0.240843825272378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9.14416666666667</v>
      </c>
      <c r="AF115" s="1">
        <f t="shared" si="113"/>
        <v>247316.425136834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6.64446666666667</v>
      </c>
      <c r="E116" s="12">
        <f t="shared" si="114"/>
        <v>9.50774193548387</v>
      </c>
      <c r="F116" s="9" t="s">
        <v>109</v>
      </c>
      <c r="G116" s="6">
        <v>10</v>
      </c>
      <c r="H116" s="11">
        <f t="shared" si="99"/>
        <v>6.64446666666667</v>
      </c>
      <c r="I116" s="11">
        <f t="shared" si="100"/>
        <v>279.794466666667</v>
      </c>
      <c r="J116" s="11">
        <f t="shared" si="101"/>
        <v>0.040629793072593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16.6397539877944</v>
      </c>
      <c r="P116" s="11">
        <f t="shared" si="104"/>
        <v>0.676069761302942</v>
      </c>
      <c r="Q116" s="15">
        <f t="shared" si="105"/>
        <v>0.196060230777853</v>
      </c>
      <c r="R116" s="11">
        <f t="shared" si="106"/>
        <v>0.87929595</v>
      </c>
      <c r="S116" s="16">
        <f t="shared" si="107"/>
        <v>0.222974108748998</v>
      </c>
      <c r="T116" s="3">
        <v>0.27</v>
      </c>
      <c r="U116" s="17">
        <f t="shared" si="108"/>
        <v>0.0602030093622294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0.238097444719081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9.14416666666667</v>
      </c>
      <c r="AF116" s="1">
        <f t="shared" si="113"/>
        <v>244496.236494927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-0.365935483870968</v>
      </c>
      <c r="E117" s="12">
        <f t="shared" si="114"/>
        <v>6.64446666666667</v>
      </c>
      <c r="F117" s="9" t="s">
        <v>109</v>
      </c>
      <c r="G117" s="6">
        <v>11</v>
      </c>
      <c r="H117" s="11">
        <f t="shared" si="99"/>
        <v>-0.365935483870968</v>
      </c>
      <c r="I117" s="11">
        <f t="shared" si="100"/>
        <v>272.784064516129</v>
      </c>
      <c r="J117" s="11">
        <f t="shared" si="101"/>
        <v>0.0166126739168535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15.1655000151669</v>
      </c>
      <c r="O117" s="11">
        <f t="shared" si="115"/>
        <v>3.83023921132458</v>
      </c>
      <c r="P117" s="11">
        <f t="shared" si="104"/>
        <v>0.0636305150412811</v>
      </c>
      <c r="Q117" s="15">
        <f t="shared" si="105"/>
        <v>0.0184528493619715</v>
      </c>
      <c r="R117" s="11">
        <f t="shared" si="106"/>
        <v>0.87929595</v>
      </c>
      <c r="S117" s="16">
        <f t="shared" si="107"/>
        <v>0.0209859369441785</v>
      </c>
      <c r="T117" s="3">
        <v>0.27</v>
      </c>
      <c r="U117" s="17">
        <f t="shared" si="108"/>
        <v>0.00566620297492819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0.227500943238029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9.14416666666667</v>
      </c>
      <c r="AF117" s="1">
        <f t="shared" si="113"/>
        <v>233614.957465717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-7.57446666666667</v>
      </c>
      <c r="E118" s="12">
        <f t="shared" si="114"/>
        <v>-0.365935483870968</v>
      </c>
      <c r="F118" s="9" t="s">
        <v>111</v>
      </c>
      <c r="G118" s="6">
        <v>12</v>
      </c>
      <c r="H118" s="11">
        <f t="shared" si="99"/>
        <v>-7.57446666666667</v>
      </c>
      <c r="I118" s="11">
        <f t="shared" si="100"/>
        <v>265.575533333333</v>
      </c>
      <c r="J118" s="11">
        <f t="shared" si="101"/>
        <v>0.00630484413875168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6.79866369628329</v>
      </c>
      <c r="P118" s="11">
        <f t="shared" si="104"/>
        <v>0.0428645149568555</v>
      </c>
      <c r="Q118" s="15">
        <f t="shared" si="105"/>
        <v>0.0124307093374881</v>
      </c>
      <c r="R118" s="11">
        <f t="shared" si="106"/>
        <v>0.87929595</v>
      </c>
      <c r="S118" s="16">
        <f t="shared" si="107"/>
        <v>0.0141371165618221</v>
      </c>
      <c r="T118" s="3">
        <v>0.27</v>
      </c>
      <c r="U118" s="17">
        <f t="shared" si="108"/>
        <v>0.00381702147169197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0.22714164727195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9.14416666666667</v>
      </c>
      <c r="AF118" s="1">
        <f t="shared" si="113"/>
        <v>233246.005536822</v>
      </c>
      <c r="AG118" s="1">
        <f>SUM(AF107:AF118)</f>
        <v>2844178.70724797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-13.7395483870968</v>
      </c>
      <c r="E119" s="12">
        <f t="shared" si="114"/>
        <v>-7.57446666666667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-16.1341600487097</v>
      </c>
      <c r="E123" s="9"/>
      <c r="F123" s="9"/>
      <c r="G123" s="6">
        <v>1</v>
      </c>
      <c r="H123" s="11">
        <f t="shared" ref="H123:H134" si="116">E124</f>
        <v>-16.1341600487097</v>
      </c>
      <c r="I123" s="11">
        <f t="shared" ref="I123:I134" si="117">H123+273.15</f>
        <v>257.01583995129</v>
      </c>
      <c r="J123" s="11">
        <f t="shared" ref="J123:J134" si="118">EXP(($C$18*(I123-$C$16))/($C$19*I123*$C$16))</f>
        <v>0.00185946559453517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0.000969190657183624</v>
      </c>
      <c r="Q123" s="15">
        <f t="shared" ref="Q123:Q134" si="122">P123*$B$125</f>
        <v>0.000251989570867742</v>
      </c>
      <c r="R123" s="11">
        <f t="shared" ref="R123:R134" si="123">L123*$B$125</f>
        <v>0.1355172</v>
      </c>
      <c r="S123" s="16">
        <f t="shared" ref="S123:S134" si="124">Q123/R123</f>
        <v>0.00185946559453517</v>
      </c>
      <c r="T123" s="3">
        <v>0.01</v>
      </c>
      <c r="U123" s="17">
        <f t="shared" ref="U123:U134" si="125">S123*T123</f>
        <v>1.85946559453517e-5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0.00550859465594535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0.00833333333333333</v>
      </c>
      <c r="AX123" s="1">
        <f t="shared" ref="AX123:AX134" si="132">AW123*10000*AV123*0.67*AU123*AT123</f>
        <v>4.16801039070678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-15.6645483870968</v>
      </c>
      <c r="E124" s="12">
        <f t="shared" ref="E124:E135" si="133">D123</f>
        <v>-16.1341600487097</v>
      </c>
      <c r="F124" s="9" t="s">
        <v>109</v>
      </c>
      <c r="G124" s="6">
        <v>2</v>
      </c>
      <c r="H124" s="11">
        <f t="shared" si="116"/>
        <v>-15.6645483870968</v>
      </c>
      <c r="I124" s="11">
        <f t="shared" si="117"/>
        <v>257.485451612903</v>
      </c>
      <c r="J124" s="11">
        <f t="shared" si="118"/>
        <v>0.00199248659661952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1.04147080934282</v>
      </c>
      <c r="P124" s="11">
        <f t="shared" si="121"/>
        <v>0.00207511662838604</v>
      </c>
      <c r="Q124" s="15">
        <f t="shared" si="122"/>
        <v>0.000539530323380371</v>
      </c>
      <c r="R124" s="11">
        <f t="shared" si="123"/>
        <v>0.1355172</v>
      </c>
      <c r="S124" s="16">
        <f t="shared" si="124"/>
        <v>0.00398126823296505</v>
      </c>
      <c r="T124" s="3">
        <v>0.01</v>
      </c>
      <c r="U124" s="17">
        <f t="shared" si="125"/>
        <v>3.98126823296505e-5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0.00552981268232965</v>
      </c>
      <c r="AU124" s="24">
        <f t="shared" si="129"/>
        <v>52.122</v>
      </c>
      <c r="AV124" s="1">
        <f t="shared" si="130"/>
        <v>0.26</v>
      </c>
      <c r="AW124" s="2">
        <f t="shared" si="131"/>
        <v>0.00833333333333333</v>
      </c>
      <c r="AX124" s="1">
        <f t="shared" si="132"/>
        <v>4.18406474938874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-12.8318965517241</v>
      </c>
      <c r="E125" s="12">
        <f t="shared" si="133"/>
        <v>-15.6645483870968</v>
      </c>
      <c r="F125" s="9" t="s">
        <v>109</v>
      </c>
      <c r="G125" s="6">
        <v>3</v>
      </c>
      <c r="H125" s="11">
        <f t="shared" si="116"/>
        <v>-12.8318965517241</v>
      </c>
      <c r="I125" s="11">
        <f t="shared" si="117"/>
        <v>260.318103448276</v>
      </c>
      <c r="J125" s="11">
        <f t="shared" si="118"/>
        <v>0.00300676996983048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1.56061569271443</v>
      </c>
      <c r="P125" s="11">
        <f t="shared" si="121"/>
        <v>0.00469241239929994</v>
      </c>
      <c r="Q125" s="15">
        <f t="shared" si="122"/>
        <v>0.00122002722381799</v>
      </c>
      <c r="R125" s="11">
        <f t="shared" si="123"/>
        <v>0.1355172</v>
      </c>
      <c r="S125" s="16">
        <f t="shared" si="124"/>
        <v>0.00900274816641714</v>
      </c>
      <c r="T125" s="3">
        <v>0.01</v>
      </c>
      <c r="U125" s="17">
        <f t="shared" si="125"/>
        <v>9.00274816641714e-5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0.00558002748166417</v>
      </c>
      <c r="AU125" s="24">
        <f t="shared" si="129"/>
        <v>52.122</v>
      </c>
      <c r="AV125" s="1">
        <f t="shared" si="130"/>
        <v>0.26</v>
      </c>
      <c r="AW125" s="2">
        <f t="shared" si="131"/>
        <v>0.00833333333333333</v>
      </c>
      <c r="AX125" s="1">
        <f t="shared" si="132"/>
        <v>4.22205915966317</v>
      </c>
    </row>
    <row r="126" s="1" customFormat="1" spans="1:50">
      <c r="A126" s="6"/>
      <c r="B126" s="6"/>
      <c r="C126" s="9">
        <v>3</v>
      </c>
      <c r="D126" s="10">
        <v>-7.25896774193549</v>
      </c>
      <c r="E126" s="12">
        <f t="shared" si="133"/>
        <v>-12.8318965517241</v>
      </c>
      <c r="F126" s="9" t="s">
        <v>109</v>
      </c>
      <c r="G126" s="6">
        <v>4</v>
      </c>
      <c r="H126" s="11">
        <f t="shared" si="116"/>
        <v>-7.25896774193549</v>
      </c>
      <c r="I126" s="11">
        <f t="shared" si="117"/>
        <v>265.891032258065</v>
      </c>
      <c r="J126" s="11">
        <f t="shared" si="118"/>
        <v>0.00658517900212599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2.07714328031513</v>
      </c>
      <c r="P126" s="11">
        <f t="shared" si="121"/>
        <v>0.0136783603139383</v>
      </c>
      <c r="Q126" s="15">
        <f t="shared" si="122"/>
        <v>0.00355637368162396</v>
      </c>
      <c r="R126" s="11">
        <f t="shared" si="123"/>
        <v>0.1355172</v>
      </c>
      <c r="S126" s="16">
        <f t="shared" si="124"/>
        <v>0.0262429690225592</v>
      </c>
      <c r="T126" s="3">
        <v>0.01</v>
      </c>
      <c r="U126" s="17">
        <f t="shared" si="125"/>
        <v>0.000262429690225592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0.00575242969022559</v>
      </c>
      <c r="AU126" s="24">
        <f t="shared" si="129"/>
        <v>52.122</v>
      </c>
      <c r="AV126" s="1">
        <f t="shared" si="130"/>
        <v>0.26</v>
      </c>
      <c r="AW126" s="2">
        <f t="shared" si="131"/>
        <v>0.00833333333333333</v>
      </c>
      <c r="AX126" s="1">
        <f t="shared" si="132"/>
        <v>4.352505170224</v>
      </c>
    </row>
    <row r="127" s="1" customFormat="1" spans="1:50">
      <c r="A127" s="6"/>
      <c r="B127" s="6"/>
      <c r="C127" s="9">
        <v>4</v>
      </c>
      <c r="D127" s="10">
        <v>-2.9094</v>
      </c>
      <c r="E127" s="12">
        <f t="shared" si="133"/>
        <v>-7.25896774193549</v>
      </c>
      <c r="F127" s="9" t="s">
        <v>109</v>
      </c>
      <c r="G127" s="6">
        <v>5</v>
      </c>
      <c r="H127" s="11">
        <f t="shared" si="116"/>
        <v>-2.9094</v>
      </c>
      <c r="I127" s="11">
        <f t="shared" si="117"/>
        <v>270.2406</v>
      </c>
      <c r="J127" s="11">
        <f t="shared" si="118"/>
        <v>0.0118724198612383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1.96029167400113</v>
      </c>
      <c r="O127" s="11">
        <f t="shared" si="134"/>
        <v>0.62439324600006</v>
      </c>
      <c r="P127" s="11">
        <f t="shared" si="121"/>
        <v>0.00741305877503418</v>
      </c>
      <c r="Q127" s="15">
        <f t="shared" si="122"/>
        <v>0.00192739528150889</v>
      </c>
      <c r="R127" s="11">
        <f t="shared" si="123"/>
        <v>0.1355172</v>
      </c>
      <c r="S127" s="16">
        <f t="shared" si="124"/>
        <v>0.0142225140536322</v>
      </c>
      <c r="T127" s="3">
        <v>0.01</v>
      </c>
      <c r="U127" s="17">
        <f t="shared" si="125"/>
        <v>0.000142225140536322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0.00563222514053632</v>
      </c>
      <c r="AU127" s="24">
        <f t="shared" si="129"/>
        <v>52.122</v>
      </c>
      <c r="AV127" s="1">
        <f t="shared" si="130"/>
        <v>0.26</v>
      </c>
      <c r="AW127" s="2">
        <f t="shared" si="131"/>
        <v>0.00833333333333333</v>
      </c>
      <c r="AX127" s="1">
        <f t="shared" si="132"/>
        <v>4.26155387621758</v>
      </c>
    </row>
    <row r="128" s="1" customFormat="1" spans="1:50">
      <c r="A128" s="6"/>
      <c r="B128" s="6"/>
      <c r="C128" s="9">
        <v>5</v>
      </c>
      <c r="D128" s="10">
        <v>1.87467741935484</v>
      </c>
      <c r="E128" s="12">
        <f t="shared" si="133"/>
        <v>-2.9094</v>
      </c>
      <c r="F128" s="9" t="s">
        <v>111</v>
      </c>
      <c r="G128" s="6">
        <v>6</v>
      </c>
      <c r="H128" s="11">
        <f t="shared" si="116"/>
        <v>1.87467741935484</v>
      </c>
      <c r="I128" s="11">
        <f t="shared" si="117"/>
        <v>275.024677419355</v>
      </c>
      <c r="J128" s="11">
        <f t="shared" si="118"/>
        <v>0.022219365810589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1.13820018722503</v>
      </c>
      <c r="P128" s="11">
        <f t="shared" si="121"/>
        <v>0.0252900863256338</v>
      </c>
      <c r="Q128" s="15">
        <f t="shared" si="122"/>
        <v>0.00657542244466478</v>
      </c>
      <c r="R128" s="11">
        <f t="shared" si="123"/>
        <v>0.1355172</v>
      </c>
      <c r="S128" s="16">
        <f t="shared" si="124"/>
        <v>0.0485209437965423</v>
      </c>
      <c r="T128" s="3">
        <v>0.01</v>
      </c>
      <c r="U128" s="17">
        <f t="shared" si="125"/>
        <v>0.000485209437965423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0.00597520943796542</v>
      </c>
      <c r="AU128" s="24">
        <f t="shared" si="129"/>
        <v>52.122</v>
      </c>
      <c r="AV128" s="1">
        <f t="shared" si="130"/>
        <v>0.26</v>
      </c>
      <c r="AW128" s="2">
        <f t="shared" si="131"/>
        <v>0.00833333333333333</v>
      </c>
      <c r="AX128" s="1">
        <f t="shared" si="132"/>
        <v>4.52106872616045</v>
      </c>
    </row>
    <row r="129" s="1" customFormat="1" spans="1:50">
      <c r="A129" s="6"/>
      <c r="B129" s="6"/>
      <c r="C129" s="9">
        <v>6</v>
      </c>
      <c r="D129" s="10">
        <v>6.86606666666667</v>
      </c>
      <c r="E129" s="12">
        <f t="shared" si="133"/>
        <v>1.87467741935484</v>
      </c>
      <c r="F129" s="9" t="s">
        <v>109</v>
      </c>
      <c r="G129" s="6">
        <v>7</v>
      </c>
      <c r="H129" s="11">
        <f t="shared" si="116"/>
        <v>6.86606666666667</v>
      </c>
      <c r="I129" s="11">
        <f t="shared" si="117"/>
        <v>280.016066666667</v>
      </c>
      <c r="J129" s="11">
        <f t="shared" si="118"/>
        <v>0.0417642865716037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1.63413010089939</v>
      </c>
      <c r="P129" s="11">
        <f t="shared" si="121"/>
        <v>0.0682482778292458</v>
      </c>
      <c r="Q129" s="15">
        <f t="shared" si="122"/>
        <v>0.0177445522356039</v>
      </c>
      <c r="R129" s="11">
        <f t="shared" si="123"/>
        <v>0.1355172</v>
      </c>
      <c r="S129" s="16">
        <f t="shared" si="124"/>
        <v>0.130939483959261</v>
      </c>
      <c r="T129" s="3">
        <v>0.01</v>
      </c>
      <c r="U129" s="17">
        <f t="shared" si="125"/>
        <v>0.00130939483959261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0.001</v>
      </c>
      <c r="AF129" s="3">
        <v>0.49</v>
      </c>
      <c r="AG129" s="17">
        <f t="shared" si="126"/>
        <v>0.00049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0.00679939483959261</v>
      </c>
      <c r="AU129" s="24">
        <f t="shared" si="129"/>
        <v>52.122</v>
      </c>
      <c r="AV129" s="1">
        <f t="shared" si="130"/>
        <v>0.26</v>
      </c>
      <c r="AW129" s="2">
        <f t="shared" si="131"/>
        <v>0.00833333333333333</v>
      </c>
      <c r="AX129" s="1">
        <f t="shared" si="132"/>
        <v>5.14467847282122</v>
      </c>
    </row>
    <row r="130" s="1" customFormat="1" spans="1:50">
      <c r="A130" s="6"/>
      <c r="B130" s="6"/>
      <c r="C130" s="9">
        <v>7</v>
      </c>
      <c r="D130" s="10">
        <v>9.83951612903226</v>
      </c>
      <c r="E130" s="12">
        <f t="shared" si="133"/>
        <v>6.86606666666667</v>
      </c>
      <c r="F130" s="9" t="s">
        <v>109</v>
      </c>
      <c r="G130" s="6">
        <v>8</v>
      </c>
      <c r="H130" s="11">
        <f t="shared" si="116"/>
        <v>9.83951612903226</v>
      </c>
      <c r="I130" s="11">
        <f t="shared" si="117"/>
        <v>282.989516129032</v>
      </c>
      <c r="J130" s="11">
        <f t="shared" si="118"/>
        <v>0.0601838048616562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2.08710182307015</v>
      </c>
      <c r="P130" s="11">
        <f t="shared" si="121"/>
        <v>0.125609728846061</v>
      </c>
      <c r="Q130" s="15">
        <f t="shared" si="122"/>
        <v>0.0326585294999757</v>
      </c>
      <c r="R130" s="11">
        <f t="shared" si="123"/>
        <v>0.1355172</v>
      </c>
      <c r="S130" s="16">
        <f t="shared" si="124"/>
        <v>0.240991767096544</v>
      </c>
      <c r="T130" s="3">
        <v>0.01</v>
      </c>
      <c r="U130" s="17">
        <f t="shared" si="125"/>
        <v>0.00240991767096544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0.001</v>
      </c>
      <c r="AF130" s="3">
        <v>0.49</v>
      </c>
      <c r="AG130" s="17">
        <f t="shared" si="126"/>
        <v>0.00049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0.00789991767096544</v>
      </c>
      <c r="AU130" s="24">
        <f t="shared" si="129"/>
        <v>52.122</v>
      </c>
      <c r="AV130" s="1">
        <f t="shared" si="130"/>
        <v>0.26</v>
      </c>
      <c r="AW130" s="2">
        <f t="shared" si="131"/>
        <v>0.00833333333333333</v>
      </c>
      <c r="AX130" s="1">
        <f t="shared" si="132"/>
        <v>5.97737553674864</v>
      </c>
    </row>
    <row r="131" s="1" customFormat="1" spans="1:50">
      <c r="A131" s="6"/>
      <c r="B131" s="6"/>
      <c r="C131" s="9">
        <v>8</v>
      </c>
      <c r="D131" s="10">
        <v>9.50774193548387</v>
      </c>
      <c r="E131" s="12">
        <f t="shared" si="133"/>
        <v>9.83951612903226</v>
      </c>
      <c r="F131" s="9" t="s">
        <v>109</v>
      </c>
      <c r="G131" s="6">
        <v>9</v>
      </c>
      <c r="H131" s="11">
        <f t="shared" si="116"/>
        <v>9.50774193548387</v>
      </c>
      <c r="I131" s="11">
        <f t="shared" si="117"/>
        <v>282.657741935484</v>
      </c>
      <c r="J131" s="11">
        <f t="shared" si="118"/>
        <v>0.0578016682960249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2.48271209422408</v>
      </c>
      <c r="P131" s="11">
        <f t="shared" si="121"/>
        <v>0.14350490094487</v>
      </c>
      <c r="Q131" s="15">
        <f t="shared" si="122"/>
        <v>0.0373112742456662</v>
      </c>
      <c r="R131" s="11">
        <f t="shared" si="123"/>
        <v>0.1355172</v>
      </c>
      <c r="S131" s="16">
        <f t="shared" si="124"/>
        <v>0.275325008527819</v>
      </c>
      <c r="T131" s="3">
        <v>0.01</v>
      </c>
      <c r="U131" s="17">
        <f t="shared" si="125"/>
        <v>0.00275325008527819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0.00824325008527819</v>
      </c>
      <c r="AU131" s="24">
        <f t="shared" si="129"/>
        <v>52.122</v>
      </c>
      <c r="AV131" s="1">
        <f t="shared" si="130"/>
        <v>0.26</v>
      </c>
      <c r="AW131" s="2">
        <f t="shared" si="131"/>
        <v>0.00833333333333333</v>
      </c>
      <c r="AX131" s="1">
        <f t="shared" si="132"/>
        <v>6.23715378504969</v>
      </c>
    </row>
    <row r="132" s="1" customFormat="1" spans="1:50">
      <c r="A132" s="6"/>
      <c r="B132" s="6"/>
      <c r="C132" s="9">
        <v>9</v>
      </c>
      <c r="D132" s="10">
        <v>6.64446666666667</v>
      </c>
      <c r="E132" s="12">
        <f t="shared" si="133"/>
        <v>9.50774193548387</v>
      </c>
      <c r="F132" s="9" t="s">
        <v>109</v>
      </c>
      <c r="G132" s="6">
        <v>10</v>
      </c>
      <c r="H132" s="11">
        <f t="shared" si="116"/>
        <v>6.64446666666667</v>
      </c>
      <c r="I132" s="11">
        <f t="shared" si="117"/>
        <v>279.794466666667</v>
      </c>
      <c r="J132" s="11">
        <f t="shared" si="118"/>
        <v>0.040629793072593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2.86042719327921</v>
      </c>
      <c r="P132" s="11">
        <f t="shared" si="121"/>
        <v>0.116218564962153</v>
      </c>
      <c r="Q132" s="15">
        <f t="shared" si="122"/>
        <v>0.0302168268901597</v>
      </c>
      <c r="R132" s="11">
        <f t="shared" si="123"/>
        <v>0.1355172</v>
      </c>
      <c r="S132" s="16">
        <f t="shared" si="124"/>
        <v>0.222974108748998</v>
      </c>
      <c r="T132" s="3">
        <v>0.01</v>
      </c>
      <c r="U132" s="17">
        <f t="shared" si="125"/>
        <v>0.00222974108748998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0.00771974108748998</v>
      </c>
      <c r="AU132" s="24">
        <f t="shared" si="129"/>
        <v>52.122</v>
      </c>
      <c r="AV132" s="1">
        <f t="shared" si="130"/>
        <v>0.26</v>
      </c>
      <c r="AW132" s="2">
        <f t="shared" si="131"/>
        <v>0.00833333333333333</v>
      </c>
      <c r="AX132" s="1">
        <f t="shared" si="132"/>
        <v>5.84104714103391</v>
      </c>
    </row>
    <row r="133" s="1" customFormat="1" spans="1:50">
      <c r="A133" s="6"/>
      <c r="B133" s="6"/>
      <c r="C133" s="9">
        <v>10</v>
      </c>
      <c r="D133" s="10">
        <v>-0.365935483870968</v>
      </c>
      <c r="E133" s="12">
        <f t="shared" si="133"/>
        <v>6.64446666666667</v>
      </c>
      <c r="F133" s="9" t="s">
        <v>109</v>
      </c>
      <c r="G133" s="6">
        <v>11</v>
      </c>
      <c r="H133" s="11">
        <f t="shared" si="116"/>
        <v>-0.365935483870968</v>
      </c>
      <c r="I133" s="11">
        <f t="shared" si="117"/>
        <v>272.784064516129</v>
      </c>
      <c r="J133" s="11">
        <f t="shared" si="118"/>
        <v>0.0166126739168535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2.60699819690121</v>
      </c>
      <c r="O133" s="11">
        <f t="shared" si="134"/>
        <v>0.658430431415853</v>
      </c>
      <c r="P133" s="11">
        <f t="shared" si="121"/>
        <v>0.0109382900540447</v>
      </c>
      <c r="Q133" s="15">
        <f t="shared" si="122"/>
        <v>0.00284395541405162</v>
      </c>
      <c r="R133" s="11">
        <f t="shared" si="123"/>
        <v>0.1355172</v>
      </c>
      <c r="S133" s="16">
        <f t="shared" si="124"/>
        <v>0.0209859369441785</v>
      </c>
      <c r="T133" s="3">
        <v>0.01</v>
      </c>
      <c r="U133" s="17">
        <f t="shared" si="125"/>
        <v>0.000209859369441785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0.00569985936944179</v>
      </c>
      <c r="AU133" s="24">
        <f t="shared" si="129"/>
        <v>52.122</v>
      </c>
      <c r="AV133" s="1">
        <f t="shared" si="130"/>
        <v>0.26</v>
      </c>
      <c r="AW133" s="2">
        <f t="shared" si="131"/>
        <v>0.00833333333333333</v>
      </c>
      <c r="AX133" s="1">
        <f t="shared" si="132"/>
        <v>4.31272848361788</v>
      </c>
    </row>
    <row r="134" s="1" customFormat="1" spans="1:51">
      <c r="A134" s="6"/>
      <c r="B134" s="6"/>
      <c r="C134" s="9">
        <v>11</v>
      </c>
      <c r="D134" s="10">
        <v>-7.57446666666667</v>
      </c>
      <c r="E134" s="12">
        <f t="shared" si="133"/>
        <v>-0.365935483870968</v>
      </c>
      <c r="F134" s="9" t="s">
        <v>111</v>
      </c>
      <c r="G134" s="6">
        <v>12</v>
      </c>
      <c r="H134" s="11">
        <f t="shared" si="116"/>
        <v>-7.57446666666667</v>
      </c>
      <c r="I134" s="11">
        <f t="shared" si="117"/>
        <v>265.575533333333</v>
      </c>
      <c r="J134" s="11">
        <f t="shared" si="118"/>
        <v>0.00630484413875168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1.16871214136181</v>
      </c>
      <c r="P134" s="11">
        <f t="shared" si="121"/>
        <v>0.00736854789435292</v>
      </c>
      <c r="Q134" s="15">
        <f t="shared" si="122"/>
        <v>0.00191582245253176</v>
      </c>
      <c r="R134" s="11">
        <f t="shared" si="123"/>
        <v>0.1355172</v>
      </c>
      <c r="S134" s="16">
        <f t="shared" si="124"/>
        <v>0.0141371165618221</v>
      </c>
      <c r="T134" s="3">
        <v>0.01</v>
      </c>
      <c r="U134" s="17">
        <f t="shared" si="125"/>
        <v>0.000141371165618221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0.00563137116561822</v>
      </c>
      <c r="AU134" s="24">
        <f t="shared" si="129"/>
        <v>52.122</v>
      </c>
      <c r="AV134" s="1">
        <f t="shared" si="130"/>
        <v>0.26</v>
      </c>
      <c r="AW134" s="2">
        <f t="shared" si="131"/>
        <v>0.00833333333333333</v>
      </c>
      <c r="AX134" s="1">
        <f t="shared" si="132"/>
        <v>4.26090772659969</v>
      </c>
      <c r="AY134" s="1">
        <f>SUM(AX123:AX134)</f>
        <v>57.4831532182318</v>
      </c>
    </row>
    <row r="135" s="1" customFormat="1" spans="1:46">
      <c r="A135" s="6"/>
      <c r="B135" s="6"/>
      <c r="C135" s="9">
        <v>12</v>
      </c>
      <c r="D135" s="10">
        <v>-13.7395483870968</v>
      </c>
      <c r="E135" s="12">
        <f t="shared" si="133"/>
        <v>-7.57446666666667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-16.1341600487097</v>
      </c>
      <c r="E139" s="9"/>
      <c r="F139" s="9"/>
      <c r="G139" s="6">
        <v>1</v>
      </c>
      <c r="H139" s="11">
        <f t="shared" ref="H139:H150" si="135">E140</f>
        <v>-16.1341600487097</v>
      </c>
      <c r="I139" s="11">
        <f t="shared" ref="I139:I150" si="136">H139+273.15</f>
        <v>257.01583995129</v>
      </c>
      <c r="J139" s="11">
        <f t="shared" ref="J139:J150" si="137">EXP(($C$18*(I139-$C$16))/($C$19*I139*$C$16))</f>
        <v>0.00185946559453517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0.000529389854764164</v>
      </c>
      <c r="Q139" s="15">
        <f t="shared" ref="Q139:Q150" si="141">P139*$B$125</f>
        <v>0.000137641362238683</v>
      </c>
      <c r="R139" s="11">
        <f t="shared" ref="R139:R150" si="142">L139*$B$125</f>
        <v>0.074022</v>
      </c>
      <c r="S139" s="16">
        <f t="shared" ref="S139:S150" si="143">Q139/R139</f>
        <v>0.00185946559453517</v>
      </c>
      <c r="T139" s="3">
        <v>0.01</v>
      </c>
      <c r="U139" s="17">
        <f t="shared" ref="U139:U150" si="144">S139*T139</f>
        <v>1.85946559453517e-5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0.00550859465594535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0.05</v>
      </c>
      <c r="AX139" s="1">
        <f t="shared" ref="AX139:AX150" si="151">AW139*10000*AV139*0.67*AU139*AT139</f>
        <v>13.65986598635</v>
      </c>
      <c r="AZ139" s="2">
        <f t="shared" ref="AZ139:AZ150" si="152">$E$12/12</f>
        <v>0.0333333333333333</v>
      </c>
      <c r="BA139" s="1">
        <f t="shared" ref="BA139:BA150" si="153">AZ139*10000*AV139*0.67*AU139*AT139</f>
        <v>9.10657732423331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-15.6645483870968</v>
      </c>
      <c r="E140" s="12">
        <f t="shared" ref="E140:E151" si="154">D139</f>
        <v>-16.1341600487097</v>
      </c>
      <c r="F140" s="9" t="s">
        <v>109</v>
      </c>
      <c r="G140" s="6">
        <v>2</v>
      </c>
      <c r="H140" s="11">
        <f t="shared" si="135"/>
        <v>-15.6645483870968</v>
      </c>
      <c r="I140" s="11">
        <f t="shared" si="136"/>
        <v>257.485451612903</v>
      </c>
      <c r="J140" s="11">
        <f t="shared" si="137"/>
        <v>0.00199248659661952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0.568870610145236</v>
      </c>
      <c r="P140" s="11">
        <f t="shared" si="140"/>
        <v>0.00113346706592515</v>
      </c>
      <c r="Q140" s="15">
        <f t="shared" si="141"/>
        <v>0.000294701437140539</v>
      </c>
      <c r="R140" s="11">
        <f t="shared" si="142"/>
        <v>0.074022</v>
      </c>
      <c r="S140" s="16">
        <f t="shared" si="143"/>
        <v>0.00398126823296505</v>
      </c>
      <c r="T140" s="3">
        <v>0.01</v>
      </c>
      <c r="U140" s="17">
        <f t="shared" si="144"/>
        <v>3.98126823296505e-5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0.00552981268232965</v>
      </c>
      <c r="AU140" s="24">
        <f t="shared" si="148"/>
        <v>28.47</v>
      </c>
      <c r="AV140" s="1">
        <f t="shared" si="149"/>
        <v>0.26</v>
      </c>
      <c r="AW140" s="2">
        <f t="shared" si="150"/>
        <v>0.05</v>
      </c>
      <c r="AX140" s="1">
        <f t="shared" si="151"/>
        <v>13.7124811114421</v>
      </c>
      <c r="AZ140" s="2">
        <f t="shared" si="152"/>
        <v>0.0333333333333333</v>
      </c>
      <c r="BA140" s="1">
        <f t="shared" si="153"/>
        <v>9.14165407429472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-12.8318965517241</v>
      </c>
      <c r="E141" s="12">
        <f t="shared" si="154"/>
        <v>-15.6645483870968</v>
      </c>
      <c r="F141" s="9" t="s">
        <v>109</v>
      </c>
      <c r="G141" s="6">
        <v>3</v>
      </c>
      <c r="H141" s="11">
        <f t="shared" si="135"/>
        <v>-12.8318965517241</v>
      </c>
      <c r="I141" s="11">
        <f t="shared" si="136"/>
        <v>260.318103448276</v>
      </c>
      <c r="J141" s="11">
        <f t="shared" si="137"/>
        <v>0.00300676996983048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0.852437143079311</v>
      </c>
      <c r="P141" s="11">
        <f t="shared" si="140"/>
        <v>0.00256308240297896</v>
      </c>
      <c r="Q141" s="15">
        <f t="shared" si="141"/>
        <v>0.00066640142477453</v>
      </c>
      <c r="R141" s="11">
        <f t="shared" si="142"/>
        <v>0.074022</v>
      </c>
      <c r="S141" s="16">
        <f t="shared" si="143"/>
        <v>0.00900274816641714</v>
      </c>
      <c r="T141" s="3">
        <v>0.01</v>
      </c>
      <c r="U141" s="17">
        <f t="shared" si="144"/>
        <v>9.00274816641714e-5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0.00558002748166417</v>
      </c>
      <c r="AU141" s="24">
        <f t="shared" si="148"/>
        <v>28.47</v>
      </c>
      <c r="AV141" s="1">
        <f t="shared" si="149"/>
        <v>0.26</v>
      </c>
      <c r="AW141" s="2">
        <f t="shared" si="150"/>
        <v>0.05</v>
      </c>
      <c r="AX141" s="1">
        <f t="shared" si="151"/>
        <v>13.8370006072995</v>
      </c>
      <c r="AZ141" s="2">
        <f t="shared" si="152"/>
        <v>0.0333333333333333</v>
      </c>
      <c r="BA141" s="1">
        <f t="shared" si="153"/>
        <v>9.22466707153298</v>
      </c>
    </row>
    <row r="142" s="1" customFormat="1" spans="1:53">
      <c r="A142" s="6"/>
      <c r="B142" s="6"/>
      <c r="C142" s="9">
        <v>3</v>
      </c>
      <c r="D142" s="10">
        <v>-7.25896774193549</v>
      </c>
      <c r="E142" s="12">
        <f t="shared" si="154"/>
        <v>-12.8318965517241</v>
      </c>
      <c r="F142" s="9" t="s">
        <v>109</v>
      </c>
      <c r="G142" s="6">
        <v>4</v>
      </c>
      <c r="H142" s="11">
        <f t="shared" si="135"/>
        <v>-7.25896774193549</v>
      </c>
      <c r="I142" s="11">
        <f t="shared" si="136"/>
        <v>265.891032258065</v>
      </c>
      <c r="J142" s="11">
        <f t="shared" si="137"/>
        <v>0.00658517900212599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1.13457406067633</v>
      </c>
      <c r="P142" s="11">
        <f t="shared" si="140"/>
        <v>0.0074713732807226</v>
      </c>
      <c r="Q142" s="15">
        <f t="shared" si="141"/>
        <v>0.00194255705298788</v>
      </c>
      <c r="R142" s="11">
        <f t="shared" si="142"/>
        <v>0.074022</v>
      </c>
      <c r="S142" s="16">
        <f t="shared" si="143"/>
        <v>0.0262429690225592</v>
      </c>
      <c r="T142" s="3">
        <v>0.01</v>
      </c>
      <c r="U142" s="17">
        <f t="shared" si="144"/>
        <v>0.000262429690225592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0.00575242969022559</v>
      </c>
      <c r="AU142" s="24">
        <f t="shared" si="148"/>
        <v>28.47</v>
      </c>
      <c r="AV142" s="1">
        <f t="shared" si="149"/>
        <v>0.26</v>
      </c>
      <c r="AW142" s="2">
        <f t="shared" si="150"/>
        <v>0.05</v>
      </c>
      <c r="AX142" s="1">
        <f t="shared" si="151"/>
        <v>14.2645127427509</v>
      </c>
      <c r="AZ142" s="2">
        <f t="shared" si="152"/>
        <v>0.0333333333333333</v>
      </c>
      <c r="BA142" s="1">
        <f t="shared" si="153"/>
        <v>9.50967516183396</v>
      </c>
    </row>
    <row r="143" s="1" customFormat="1" spans="1:53">
      <c r="A143" s="6"/>
      <c r="B143" s="6"/>
      <c r="C143" s="9">
        <v>4</v>
      </c>
      <c r="D143" s="10">
        <v>-2.9094</v>
      </c>
      <c r="E143" s="12">
        <f t="shared" si="154"/>
        <v>-7.25896774193549</v>
      </c>
      <c r="F143" s="9" t="s">
        <v>109</v>
      </c>
      <c r="G143" s="6">
        <v>5</v>
      </c>
      <c r="H143" s="11">
        <f t="shared" si="135"/>
        <v>-2.9094</v>
      </c>
      <c r="I143" s="11">
        <f t="shared" si="136"/>
        <v>270.2406</v>
      </c>
      <c r="J143" s="11">
        <f t="shared" si="137"/>
        <v>0.0118724198612383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1.07074755302583</v>
      </c>
      <c r="O143" s="11">
        <f t="shared" si="155"/>
        <v>0.34105513436978</v>
      </c>
      <c r="P143" s="11">
        <f t="shared" si="140"/>
        <v>0.00404914975106909</v>
      </c>
      <c r="Q143" s="15">
        <f t="shared" si="141"/>
        <v>0.00105277893527796</v>
      </c>
      <c r="R143" s="11">
        <f t="shared" si="142"/>
        <v>0.074022</v>
      </c>
      <c r="S143" s="16">
        <f t="shared" si="143"/>
        <v>0.0142225140536322</v>
      </c>
      <c r="T143" s="3">
        <v>0.01</v>
      </c>
      <c r="U143" s="17">
        <f t="shared" si="144"/>
        <v>0.000142225140536322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0.00563222514053632</v>
      </c>
      <c r="AU143" s="24">
        <f t="shared" si="148"/>
        <v>28.47</v>
      </c>
      <c r="AV143" s="1">
        <f t="shared" si="149"/>
        <v>0.26</v>
      </c>
      <c r="AW143" s="2">
        <f t="shared" si="150"/>
        <v>0.05</v>
      </c>
      <c r="AX143" s="1">
        <f t="shared" si="151"/>
        <v>13.9664370733181</v>
      </c>
      <c r="AZ143" s="2">
        <f t="shared" si="152"/>
        <v>0.0333333333333333</v>
      </c>
      <c r="BA143" s="1">
        <f t="shared" si="153"/>
        <v>9.31095804887875</v>
      </c>
    </row>
    <row r="144" s="1" customFormat="1" spans="1:53">
      <c r="A144" s="6"/>
      <c r="B144" s="6"/>
      <c r="C144" s="9">
        <v>5</v>
      </c>
      <c r="D144" s="10">
        <v>1.87467741935484</v>
      </c>
      <c r="E144" s="12">
        <f t="shared" si="154"/>
        <v>-2.9094</v>
      </c>
      <c r="F144" s="9" t="s">
        <v>111</v>
      </c>
      <c r="G144" s="6">
        <v>6</v>
      </c>
      <c r="H144" s="11">
        <f t="shared" si="135"/>
        <v>1.87467741935484</v>
      </c>
      <c r="I144" s="11">
        <f t="shared" si="136"/>
        <v>275.024677419355</v>
      </c>
      <c r="J144" s="11">
        <f t="shared" si="137"/>
        <v>0.022219365810589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0.621705984618711</v>
      </c>
      <c r="P144" s="11">
        <f t="shared" si="140"/>
        <v>0.0138139126988756</v>
      </c>
      <c r="Q144" s="15">
        <f t="shared" si="141"/>
        <v>0.00359161730170765</v>
      </c>
      <c r="R144" s="11">
        <f t="shared" si="142"/>
        <v>0.074022</v>
      </c>
      <c r="S144" s="16">
        <f t="shared" si="143"/>
        <v>0.0485209437965423</v>
      </c>
      <c r="T144" s="3">
        <v>0.01</v>
      </c>
      <c r="U144" s="17">
        <f t="shared" si="144"/>
        <v>0.000485209437965423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0.00597520943796542</v>
      </c>
      <c r="AU144" s="24">
        <f t="shared" si="148"/>
        <v>28.47</v>
      </c>
      <c r="AV144" s="1">
        <f t="shared" si="149"/>
        <v>0.26</v>
      </c>
      <c r="AW144" s="2">
        <f t="shared" si="150"/>
        <v>0.05</v>
      </c>
      <c r="AX144" s="1">
        <f t="shared" si="151"/>
        <v>14.8169479260721</v>
      </c>
      <c r="AZ144" s="2">
        <f t="shared" si="152"/>
        <v>0.0333333333333333</v>
      </c>
      <c r="BA144" s="1">
        <f t="shared" si="153"/>
        <v>9.87796528404804</v>
      </c>
    </row>
    <row r="145" s="1" customFormat="1" spans="1:53">
      <c r="A145" s="6"/>
      <c r="B145" s="6"/>
      <c r="C145" s="9">
        <v>6</v>
      </c>
      <c r="D145" s="10">
        <v>6.86606666666667</v>
      </c>
      <c r="E145" s="12">
        <f t="shared" si="154"/>
        <v>1.87467741935484</v>
      </c>
      <c r="F145" s="9" t="s">
        <v>109</v>
      </c>
      <c r="G145" s="6">
        <v>7</v>
      </c>
      <c r="H145" s="11">
        <f t="shared" si="135"/>
        <v>6.86606666666667</v>
      </c>
      <c r="I145" s="11">
        <f t="shared" si="136"/>
        <v>280.016066666667</v>
      </c>
      <c r="J145" s="11">
        <f t="shared" si="137"/>
        <v>0.0417642865716037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0.892592071919836</v>
      </c>
      <c r="P145" s="11">
        <f t="shared" si="140"/>
        <v>0.0372784710832015</v>
      </c>
      <c r="Q145" s="15">
        <f t="shared" si="141"/>
        <v>0.00969240248163239</v>
      </c>
      <c r="R145" s="11">
        <f t="shared" si="142"/>
        <v>0.074022</v>
      </c>
      <c r="S145" s="16">
        <f t="shared" si="143"/>
        <v>0.130939483959261</v>
      </c>
      <c r="T145" s="3">
        <v>0.01</v>
      </c>
      <c r="U145" s="17">
        <f t="shared" si="144"/>
        <v>0.00130939483959261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0.001</v>
      </c>
      <c r="AF145" s="3">
        <v>0.49</v>
      </c>
      <c r="AG145" s="17">
        <f t="shared" si="145"/>
        <v>0.00049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0.00679939483959261</v>
      </c>
      <c r="AU145" s="24">
        <f t="shared" si="148"/>
        <v>28.47</v>
      </c>
      <c r="AV145" s="1">
        <f t="shared" si="149"/>
        <v>0.26</v>
      </c>
      <c r="AW145" s="2">
        <f t="shared" si="150"/>
        <v>0.05</v>
      </c>
      <c r="AX145" s="1">
        <f t="shared" si="151"/>
        <v>16.8607109613469</v>
      </c>
      <c r="AZ145" s="2">
        <f t="shared" si="152"/>
        <v>0.0333333333333333</v>
      </c>
      <c r="BA145" s="1">
        <f t="shared" si="153"/>
        <v>11.2404739742312</v>
      </c>
    </row>
    <row r="146" s="1" customFormat="1" spans="1:53">
      <c r="A146" s="6"/>
      <c r="B146" s="6"/>
      <c r="C146" s="9">
        <v>7</v>
      </c>
      <c r="D146" s="10">
        <v>9.83951612903226</v>
      </c>
      <c r="E146" s="12">
        <f t="shared" si="154"/>
        <v>6.86606666666667</v>
      </c>
      <c r="F146" s="9" t="s">
        <v>109</v>
      </c>
      <c r="G146" s="6">
        <v>8</v>
      </c>
      <c r="H146" s="11">
        <f t="shared" si="135"/>
        <v>9.83951612903226</v>
      </c>
      <c r="I146" s="11">
        <f t="shared" si="136"/>
        <v>282.989516129032</v>
      </c>
      <c r="J146" s="11">
        <f t="shared" si="137"/>
        <v>0.0601838048616562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1.14001360083663</v>
      </c>
      <c r="P146" s="11">
        <f t="shared" si="140"/>
        <v>0.068610356092386</v>
      </c>
      <c r="Q146" s="15">
        <f t="shared" si="141"/>
        <v>0.0178386925840204</v>
      </c>
      <c r="R146" s="11">
        <f t="shared" si="142"/>
        <v>0.074022</v>
      </c>
      <c r="S146" s="16">
        <f t="shared" si="143"/>
        <v>0.240991767096544</v>
      </c>
      <c r="T146" s="3">
        <v>0.01</v>
      </c>
      <c r="U146" s="17">
        <f t="shared" si="144"/>
        <v>0.00240991767096544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0.001</v>
      </c>
      <c r="AF146" s="3">
        <v>0.49</v>
      </c>
      <c r="AG146" s="17">
        <f t="shared" si="145"/>
        <v>0.00049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0.00789991767096544</v>
      </c>
      <c r="AU146" s="24">
        <f t="shared" si="148"/>
        <v>28.47</v>
      </c>
      <c r="AV146" s="1">
        <f t="shared" si="149"/>
        <v>0.26</v>
      </c>
      <c r="AW146" s="2">
        <f t="shared" si="150"/>
        <v>0.05</v>
      </c>
      <c r="AX146" s="1">
        <f t="shared" si="151"/>
        <v>19.5897181456468</v>
      </c>
      <c r="AZ146" s="2">
        <f t="shared" si="152"/>
        <v>0.0333333333333333</v>
      </c>
      <c r="BA146" s="1">
        <f t="shared" si="153"/>
        <v>13.0598120970979</v>
      </c>
    </row>
    <row r="147" s="1" customFormat="1" spans="1:53">
      <c r="A147" s="6"/>
      <c r="B147" s="6"/>
      <c r="C147" s="9">
        <v>8</v>
      </c>
      <c r="D147" s="10">
        <v>9.50774193548387</v>
      </c>
      <c r="E147" s="12">
        <f t="shared" si="154"/>
        <v>9.83951612903226</v>
      </c>
      <c r="F147" s="9" t="s">
        <v>109</v>
      </c>
      <c r="G147" s="6">
        <v>9</v>
      </c>
      <c r="H147" s="11">
        <f t="shared" si="135"/>
        <v>9.50774193548387</v>
      </c>
      <c r="I147" s="11">
        <f t="shared" si="136"/>
        <v>282.657741935484</v>
      </c>
      <c r="J147" s="11">
        <f t="shared" si="137"/>
        <v>0.0578016682960249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1.35610324474425</v>
      </c>
      <c r="P147" s="11">
        <f t="shared" si="140"/>
        <v>0.0783850299278702</v>
      </c>
      <c r="Q147" s="15">
        <f t="shared" si="141"/>
        <v>0.0203801077812462</v>
      </c>
      <c r="R147" s="11">
        <f t="shared" si="142"/>
        <v>0.074022</v>
      </c>
      <c r="S147" s="16">
        <f t="shared" si="143"/>
        <v>0.275325008527819</v>
      </c>
      <c r="T147" s="3">
        <v>0.01</v>
      </c>
      <c r="U147" s="17">
        <f t="shared" si="144"/>
        <v>0.00275325008527819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0.00824325008527819</v>
      </c>
      <c r="AU147" s="24">
        <f t="shared" si="148"/>
        <v>28.47</v>
      </c>
      <c r="AV147" s="1">
        <f t="shared" si="149"/>
        <v>0.26</v>
      </c>
      <c r="AW147" s="2">
        <f t="shared" si="150"/>
        <v>0.05</v>
      </c>
      <c r="AX147" s="1">
        <f t="shared" si="151"/>
        <v>20.4410922367175</v>
      </c>
      <c r="AZ147" s="2">
        <f t="shared" si="152"/>
        <v>0.0333333333333333</v>
      </c>
      <c r="BA147" s="1">
        <f t="shared" si="153"/>
        <v>13.6273948244783</v>
      </c>
    </row>
    <row r="148" s="1" customFormat="1" spans="1:53">
      <c r="A148" s="6"/>
      <c r="B148" s="6"/>
      <c r="C148" s="9">
        <v>9</v>
      </c>
      <c r="D148" s="10">
        <v>6.64446666666667</v>
      </c>
      <c r="E148" s="12">
        <f t="shared" si="154"/>
        <v>9.50774193548387</v>
      </c>
      <c r="F148" s="9" t="s">
        <v>109</v>
      </c>
      <c r="G148" s="6">
        <v>10</v>
      </c>
      <c r="H148" s="11">
        <f t="shared" si="135"/>
        <v>6.64446666666667</v>
      </c>
      <c r="I148" s="11">
        <f t="shared" si="136"/>
        <v>279.794466666667</v>
      </c>
      <c r="J148" s="11">
        <f t="shared" si="137"/>
        <v>0.040629793072593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1.56241821481638</v>
      </c>
      <c r="P148" s="11">
        <f t="shared" si="140"/>
        <v>0.0634807287608396</v>
      </c>
      <c r="Q148" s="15">
        <f t="shared" si="141"/>
        <v>0.0165049894778183</v>
      </c>
      <c r="R148" s="11">
        <f t="shared" si="142"/>
        <v>0.074022</v>
      </c>
      <c r="S148" s="16">
        <f t="shared" si="143"/>
        <v>0.222974108748998</v>
      </c>
      <c r="T148" s="3">
        <v>0.01</v>
      </c>
      <c r="U148" s="17">
        <f t="shared" si="144"/>
        <v>0.00222974108748998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0.00771974108748998</v>
      </c>
      <c r="AU148" s="24">
        <f t="shared" si="148"/>
        <v>28.47</v>
      </c>
      <c r="AV148" s="1">
        <f t="shared" si="149"/>
        <v>0.26</v>
      </c>
      <c r="AW148" s="2">
        <f t="shared" si="150"/>
        <v>0.05</v>
      </c>
      <c r="AX148" s="1">
        <f t="shared" si="151"/>
        <v>19.1429276050691</v>
      </c>
      <c r="AZ148" s="2">
        <f t="shared" si="152"/>
        <v>0.0333333333333333</v>
      </c>
      <c r="BA148" s="1">
        <f t="shared" si="153"/>
        <v>12.7619517367128</v>
      </c>
    </row>
    <row r="149" s="1" customFormat="1" spans="1:53">
      <c r="A149" s="6"/>
      <c r="B149" s="6"/>
      <c r="C149" s="9">
        <v>10</v>
      </c>
      <c r="D149" s="10">
        <v>-0.365935483870968</v>
      </c>
      <c r="E149" s="12">
        <f t="shared" si="154"/>
        <v>6.64446666666667</v>
      </c>
      <c r="F149" s="9" t="s">
        <v>109</v>
      </c>
      <c r="G149" s="6">
        <v>11</v>
      </c>
      <c r="H149" s="11">
        <f t="shared" si="135"/>
        <v>-0.365935483870968</v>
      </c>
      <c r="I149" s="11">
        <f t="shared" si="136"/>
        <v>272.784064516129</v>
      </c>
      <c r="J149" s="11">
        <f t="shared" si="137"/>
        <v>0.0166126739168535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1.42399061175276</v>
      </c>
      <c r="O149" s="11">
        <f t="shared" si="155"/>
        <v>0.359646874302777</v>
      </c>
      <c r="P149" s="11">
        <f t="shared" si="140"/>
        <v>0.00597469624800762</v>
      </c>
      <c r="Q149" s="15">
        <f t="shared" si="141"/>
        <v>0.00155342102448198</v>
      </c>
      <c r="R149" s="11">
        <f t="shared" si="142"/>
        <v>0.074022</v>
      </c>
      <c r="S149" s="16">
        <f t="shared" si="143"/>
        <v>0.0209859369441785</v>
      </c>
      <c r="T149" s="3">
        <v>0.01</v>
      </c>
      <c r="U149" s="17">
        <f t="shared" si="144"/>
        <v>0.000209859369441785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0.00569985936944179</v>
      </c>
      <c r="AU149" s="24">
        <f t="shared" si="148"/>
        <v>28.47</v>
      </c>
      <c r="AV149" s="1">
        <f t="shared" si="149"/>
        <v>0.26</v>
      </c>
      <c r="AW149" s="2">
        <f t="shared" si="150"/>
        <v>0.05</v>
      </c>
      <c r="AX149" s="1">
        <f t="shared" si="151"/>
        <v>14.1341521732015</v>
      </c>
      <c r="AZ149" s="2">
        <f t="shared" si="152"/>
        <v>0.0333333333333333</v>
      </c>
      <c r="BA149" s="1">
        <f t="shared" si="153"/>
        <v>9.42276811546764</v>
      </c>
    </row>
    <row r="150" s="1" customFormat="1" spans="1:54">
      <c r="A150" s="6"/>
      <c r="B150" s="6"/>
      <c r="C150" s="9">
        <v>11</v>
      </c>
      <c r="D150" s="10">
        <v>-7.57446666666667</v>
      </c>
      <c r="E150" s="12">
        <f t="shared" si="154"/>
        <v>-0.365935483870968</v>
      </c>
      <c r="F150" s="9" t="s">
        <v>111</v>
      </c>
      <c r="G150" s="6">
        <v>12</v>
      </c>
      <c r="H150" s="11">
        <f t="shared" si="135"/>
        <v>-7.57446666666667</v>
      </c>
      <c r="I150" s="11">
        <f t="shared" si="136"/>
        <v>265.575533333333</v>
      </c>
      <c r="J150" s="11">
        <f t="shared" si="137"/>
        <v>0.00630484413875168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0.638372178054769</v>
      </c>
      <c r="P150" s="11">
        <f t="shared" si="140"/>
        <v>0.00402483708515075</v>
      </c>
      <c r="Q150" s="15">
        <f t="shared" si="141"/>
        <v>0.0010464576421392</v>
      </c>
      <c r="R150" s="11">
        <f t="shared" si="142"/>
        <v>0.074022</v>
      </c>
      <c r="S150" s="16">
        <f t="shared" si="143"/>
        <v>0.0141371165618221</v>
      </c>
      <c r="T150" s="3">
        <v>0.01</v>
      </c>
      <c r="U150" s="17">
        <f t="shared" si="144"/>
        <v>0.000141371165618221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0.00563137116561822</v>
      </c>
      <c r="AU150" s="24">
        <f t="shared" si="148"/>
        <v>28.47</v>
      </c>
      <c r="AV150" s="1">
        <f t="shared" si="149"/>
        <v>0.26</v>
      </c>
      <c r="AW150" s="2">
        <f t="shared" si="150"/>
        <v>0.05</v>
      </c>
      <c r="AX150" s="1">
        <f t="shared" si="151"/>
        <v>13.9643194401166</v>
      </c>
      <c r="AY150" s="1">
        <f>SUM(AX139:AX150)</f>
        <v>188.390166009331</v>
      </c>
      <c r="AZ150" s="2">
        <f t="shared" si="152"/>
        <v>0.0333333333333333</v>
      </c>
      <c r="BA150" s="1">
        <f t="shared" si="153"/>
        <v>9.30954629341109</v>
      </c>
      <c r="BB150" s="1">
        <f>SUM(BA139:BA150)</f>
        <v>125.593444006221</v>
      </c>
    </row>
    <row r="151" s="1" customFormat="1" spans="1:46">
      <c r="A151" s="6"/>
      <c r="B151" s="6"/>
      <c r="C151" s="9">
        <v>12</v>
      </c>
      <c r="D151" s="10">
        <v>-13.7395483870968</v>
      </c>
      <c r="E151" s="12">
        <f t="shared" si="154"/>
        <v>-7.57446666666667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119</v>
      </c>
      <c r="AX153" s="1" t="s">
        <v>120</v>
      </c>
    </row>
    <row r="154" s="1" customFormat="1" spans="1:50">
      <c r="A154" s="6" t="s">
        <v>107</v>
      </c>
      <c r="B154" s="6">
        <f>F13</f>
        <v>910.8575</v>
      </c>
      <c r="C154" s="9" t="s">
        <v>108</v>
      </c>
      <c r="D154" s="10">
        <v>-16.1341600487097</v>
      </c>
      <c r="E154" s="9"/>
      <c r="F154" s="9"/>
      <c r="G154" s="6">
        <v>1</v>
      </c>
      <c r="H154" s="11">
        <f t="shared" ref="H154:H165" si="156">E155</f>
        <v>-16.1341600487097</v>
      </c>
      <c r="I154" s="11">
        <f t="shared" ref="I154:I165" si="157">H154+273.15</f>
        <v>257.01583995129</v>
      </c>
      <c r="J154" s="11">
        <f t="shared" ref="J154:J165" si="158">EXP(($C$18*(I154-$C$16))/($C$19*I154*$C$16))</f>
        <v>0.00185946559453517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0.00141142348564527</v>
      </c>
      <c r="Q154" s="15">
        <f t="shared" ref="Q154:Q165" si="162">P154*$B$156</f>
        <v>0.000296398931985507</v>
      </c>
      <c r="R154" s="11">
        <f t="shared" ref="R154:R165" si="163">L154*$B$156</f>
        <v>0.1594000625</v>
      </c>
      <c r="S154" s="16">
        <f t="shared" ref="S154:S165" si="164">Q154/R154</f>
        <v>0.00185946559453518</v>
      </c>
      <c r="T154" s="3">
        <v>0.01</v>
      </c>
      <c r="U154" s="17">
        <f t="shared" ref="U154:U165" si="165">S154*T154</f>
        <v>1.85946559453518e-5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0.00550859465594535</v>
      </c>
      <c r="AU154" s="24">
        <f t="shared" ref="AU154:AU165" si="169">$B$139/12</f>
        <v>28.47</v>
      </c>
      <c r="AV154" s="1">
        <f t="shared" ref="AV154:AV165" si="170">$B$125</f>
        <v>0.26</v>
      </c>
      <c r="AW154" s="2">
        <f t="shared" ref="AW154:AW165" si="171">$E$11/12</f>
        <v>0.05</v>
      </c>
      <c r="AX154" s="1">
        <f t="shared" ref="AX154:AX165" si="172">AW154*10000*AV154*0.67*AU154*AT154</f>
        <v>13.65986598635</v>
      </c>
    </row>
    <row r="155" s="1" customFormat="1" spans="1:50">
      <c r="A155" s="6" t="s">
        <v>110</v>
      </c>
      <c r="B155" s="6">
        <v>1</v>
      </c>
      <c r="C155" s="9">
        <v>1</v>
      </c>
      <c r="D155" s="10">
        <v>-15.6645483870968</v>
      </c>
      <c r="E155" s="12">
        <f t="shared" ref="E155:E166" si="173">D154</f>
        <v>-16.1341600487097</v>
      </c>
      <c r="F155" s="9" t="s">
        <v>109</v>
      </c>
      <c r="G155" s="6">
        <v>2</v>
      </c>
      <c r="H155" s="11">
        <f t="shared" si="156"/>
        <v>-15.6645483870968</v>
      </c>
      <c r="I155" s="11">
        <f t="shared" si="157"/>
        <v>257.485451612903</v>
      </c>
      <c r="J155" s="11">
        <f t="shared" si="158"/>
        <v>0.00199248659661952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1.51668440984769</v>
      </c>
      <c r="P155" s="11">
        <f t="shared" si="161"/>
        <v>0.0030219733579233</v>
      </c>
      <c r="Q155" s="15">
        <f t="shared" si="162"/>
        <v>0.000634614405163893</v>
      </c>
      <c r="R155" s="11">
        <f t="shared" si="163"/>
        <v>0.1594000625</v>
      </c>
      <c r="S155" s="16">
        <f t="shared" si="164"/>
        <v>0.00398126823296505</v>
      </c>
      <c r="T155" s="3">
        <v>0.01</v>
      </c>
      <c r="U155" s="17">
        <f t="shared" si="165"/>
        <v>3.98126823296505e-5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0.00552981268232965</v>
      </c>
      <c r="AU155" s="24">
        <f t="shared" si="169"/>
        <v>28.47</v>
      </c>
      <c r="AV155" s="1">
        <f t="shared" si="170"/>
        <v>0.26</v>
      </c>
      <c r="AW155" s="2">
        <f t="shared" si="171"/>
        <v>0.05</v>
      </c>
      <c r="AX155" s="1">
        <f t="shared" si="172"/>
        <v>13.7124811114421</v>
      </c>
    </row>
    <row r="156" s="1" customFormat="1" spans="1:50">
      <c r="A156" s="6" t="s">
        <v>72</v>
      </c>
      <c r="B156" s="6">
        <f>G13</f>
        <v>0.21</v>
      </c>
      <c r="C156" s="9">
        <v>2</v>
      </c>
      <c r="D156" s="10">
        <v>-12.8318965517241</v>
      </c>
      <c r="E156" s="12">
        <f t="shared" si="173"/>
        <v>-15.6645483870968</v>
      </c>
      <c r="F156" s="9" t="s">
        <v>109</v>
      </c>
      <c r="G156" s="6">
        <v>3</v>
      </c>
      <c r="H156" s="11">
        <f t="shared" si="156"/>
        <v>-12.8318965517241</v>
      </c>
      <c r="I156" s="11">
        <f t="shared" si="157"/>
        <v>260.318103448276</v>
      </c>
      <c r="J156" s="11">
        <f t="shared" si="158"/>
        <v>0.00300676996983048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2.27271035315643</v>
      </c>
      <c r="P156" s="11">
        <f t="shared" si="161"/>
        <v>0.00683351723999359</v>
      </c>
      <c r="Q156" s="15">
        <f t="shared" si="162"/>
        <v>0.00143503862039865</v>
      </c>
      <c r="R156" s="11">
        <f t="shared" si="163"/>
        <v>0.1594000625</v>
      </c>
      <c r="S156" s="16">
        <f t="shared" si="164"/>
        <v>0.00900274816641715</v>
      </c>
      <c r="T156" s="3">
        <v>0.01</v>
      </c>
      <c r="U156" s="17">
        <f t="shared" si="165"/>
        <v>9.00274816641714e-5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0.00558002748166417</v>
      </c>
      <c r="AU156" s="24">
        <f t="shared" si="169"/>
        <v>28.47</v>
      </c>
      <c r="AV156" s="1">
        <f t="shared" si="170"/>
        <v>0.26</v>
      </c>
      <c r="AW156" s="2">
        <f t="shared" si="171"/>
        <v>0.05</v>
      </c>
      <c r="AX156" s="1">
        <f t="shared" si="172"/>
        <v>13.8370006072995</v>
      </c>
    </row>
    <row r="157" s="1" customFormat="1" spans="1:50">
      <c r="A157" s="6"/>
      <c r="B157" s="6"/>
      <c r="C157" s="9">
        <v>3</v>
      </c>
      <c r="D157" s="10">
        <v>-7.25896774193549</v>
      </c>
      <c r="E157" s="12">
        <f t="shared" si="173"/>
        <v>-12.8318965517241</v>
      </c>
      <c r="F157" s="9" t="s">
        <v>109</v>
      </c>
      <c r="G157" s="6">
        <v>4</v>
      </c>
      <c r="H157" s="11">
        <f t="shared" si="156"/>
        <v>-7.25896774193549</v>
      </c>
      <c r="I157" s="11">
        <f t="shared" si="157"/>
        <v>265.891032258065</v>
      </c>
      <c r="J157" s="11">
        <f t="shared" si="158"/>
        <v>0.00658517900212599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3.02492475258311</v>
      </c>
      <c r="P157" s="11">
        <f t="shared" si="161"/>
        <v>0.0199196709637214</v>
      </c>
      <c r="Q157" s="15">
        <f t="shared" si="162"/>
        <v>0.0041831309023815</v>
      </c>
      <c r="R157" s="11">
        <f t="shared" si="163"/>
        <v>0.1594000625</v>
      </c>
      <c r="S157" s="16">
        <f t="shared" si="164"/>
        <v>0.0262429690225592</v>
      </c>
      <c r="T157" s="3">
        <v>0.01</v>
      </c>
      <c r="U157" s="17">
        <f t="shared" si="165"/>
        <v>0.000262429690225592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0.00575242969022559</v>
      </c>
      <c r="AU157" s="24">
        <f t="shared" si="169"/>
        <v>28.47</v>
      </c>
      <c r="AV157" s="1">
        <f t="shared" si="170"/>
        <v>0.26</v>
      </c>
      <c r="AW157" s="2">
        <f t="shared" si="171"/>
        <v>0.05</v>
      </c>
      <c r="AX157" s="1">
        <f t="shared" si="172"/>
        <v>14.2645127427509</v>
      </c>
    </row>
    <row r="158" s="1" customFormat="1" spans="1:50">
      <c r="A158" s="6"/>
      <c r="B158" s="6"/>
      <c r="C158" s="9">
        <v>4</v>
      </c>
      <c r="D158" s="10">
        <v>-2.9094</v>
      </c>
      <c r="E158" s="12">
        <f t="shared" si="173"/>
        <v>-7.25896774193549</v>
      </c>
      <c r="F158" s="9" t="s">
        <v>109</v>
      </c>
      <c r="G158" s="6">
        <v>5</v>
      </c>
      <c r="H158" s="11">
        <f t="shared" si="156"/>
        <v>-2.9094</v>
      </c>
      <c r="I158" s="11">
        <f t="shared" si="157"/>
        <v>270.2406</v>
      </c>
      <c r="J158" s="11">
        <f t="shared" si="158"/>
        <v>0.0118724198612383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2.85475482753842</v>
      </c>
      <c r="O158" s="11">
        <f t="shared" si="174"/>
        <v>0.909298170747636</v>
      </c>
      <c r="P158" s="11">
        <f t="shared" si="161"/>
        <v>0.0107955696621719</v>
      </c>
      <c r="Q158" s="15">
        <f t="shared" si="162"/>
        <v>0.0022670696290561</v>
      </c>
      <c r="R158" s="11">
        <f t="shared" si="163"/>
        <v>0.1594000625</v>
      </c>
      <c r="S158" s="16">
        <f t="shared" si="164"/>
        <v>0.0142225140536322</v>
      </c>
      <c r="T158" s="3">
        <v>0.01</v>
      </c>
      <c r="U158" s="17">
        <f t="shared" si="165"/>
        <v>0.000142225140536322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0.00563222514053632</v>
      </c>
      <c r="AU158" s="24">
        <f t="shared" si="169"/>
        <v>28.47</v>
      </c>
      <c r="AV158" s="1">
        <f t="shared" si="170"/>
        <v>0.26</v>
      </c>
      <c r="AW158" s="2">
        <f t="shared" si="171"/>
        <v>0.05</v>
      </c>
      <c r="AX158" s="1">
        <f t="shared" si="172"/>
        <v>13.9664370733181</v>
      </c>
    </row>
    <row r="159" s="1" customFormat="1" spans="1:52">
      <c r="A159" s="6"/>
      <c r="B159" s="6"/>
      <c r="C159" s="9">
        <v>5</v>
      </c>
      <c r="D159" s="10">
        <v>1.87467741935484</v>
      </c>
      <c r="E159" s="12">
        <f t="shared" si="173"/>
        <v>-2.9094</v>
      </c>
      <c r="F159" s="9" t="s">
        <v>111</v>
      </c>
      <c r="G159" s="6">
        <v>6</v>
      </c>
      <c r="H159" s="11">
        <f t="shared" si="156"/>
        <v>1.87467741935484</v>
      </c>
      <c r="I159" s="11">
        <f t="shared" si="157"/>
        <v>275.024677419355</v>
      </c>
      <c r="J159" s="11">
        <f t="shared" si="158"/>
        <v>0.022219365810589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1.65755051775213</v>
      </c>
      <c r="P159" s="11">
        <f t="shared" si="161"/>
        <v>0.0368297213034659</v>
      </c>
      <c r="Q159" s="15">
        <f t="shared" si="162"/>
        <v>0.00773424147372783</v>
      </c>
      <c r="R159" s="11">
        <f t="shared" si="163"/>
        <v>0.1594000625</v>
      </c>
      <c r="S159" s="16">
        <f t="shared" si="164"/>
        <v>0.0485209437965423</v>
      </c>
      <c r="T159" s="3">
        <v>0.01</v>
      </c>
      <c r="U159" s="17">
        <f t="shared" si="165"/>
        <v>0.000485209437965423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0.001</v>
      </c>
      <c r="AF159" s="3">
        <v>0.49</v>
      </c>
      <c r="AG159" s="17">
        <f t="shared" si="166"/>
        <v>0.00049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0.00597520943796542</v>
      </c>
      <c r="AU159" s="24">
        <f t="shared" si="169"/>
        <v>28.47</v>
      </c>
      <c r="AV159" s="1">
        <f t="shared" si="170"/>
        <v>0.26</v>
      </c>
      <c r="AW159" s="2">
        <f t="shared" si="171"/>
        <v>0.05</v>
      </c>
      <c r="AX159" s="1">
        <f t="shared" si="172"/>
        <v>14.8169479260721</v>
      </c>
      <c r="AZ159" s="2"/>
    </row>
    <row r="160" s="1" customFormat="1" spans="1:52">
      <c r="A160" s="6"/>
      <c r="B160" s="6"/>
      <c r="C160" s="9">
        <v>6</v>
      </c>
      <c r="D160" s="10">
        <v>6.86606666666667</v>
      </c>
      <c r="E160" s="12">
        <f t="shared" si="173"/>
        <v>1.87467741935484</v>
      </c>
      <c r="F160" s="9" t="s">
        <v>109</v>
      </c>
      <c r="G160" s="6">
        <v>7</v>
      </c>
      <c r="H160" s="11">
        <f t="shared" si="156"/>
        <v>6.86606666666667</v>
      </c>
      <c r="I160" s="11">
        <f t="shared" si="157"/>
        <v>280.016066666667</v>
      </c>
      <c r="J160" s="11">
        <f t="shared" si="158"/>
        <v>0.0417642865716037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2.37976871311533</v>
      </c>
      <c r="P160" s="11">
        <f t="shared" si="161"/>
        <v>0.0993893425086852</v>
      </c>
      <c r="Q160" s="15">
        <f t="shared" si="162"/>
        <v>0.0208717619268239</v>
      </c>
      <c r="R160" s="11">
        <f t="shared" si="163"/>
        <v>0.1594000625</v>
      </c>
      <c r="S160" s="16">
        <f t="shared" si="164"/>
        <v>0.130939483959261</v>
      </c>
      <c r="T160" s="3">
        <v>0.01</v>
      </c>
      <c r="U160" s="17">
        <f t="shared" si="165"/>
        <v>0.00130939483959261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0.001</v>
      </c>
      <c r="AF160" s="3">
        <v>0.49</v>
      </c>
      <c r="AG160" s="17">
        <f t="shared" si="166"/>
        <v>0.00049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</v>
      </c>
      <c r="AR160" s="3">
        <v>0.5</v>
      </c>
      <c r="AS160" s="3">
        <f t="shared" si="167"/>
        <v>0.005</v>
      </c>
      <c r="AT160" s="2">
        <f t="shared" si="168"/>
        <v>0.00679939483959261</v>
      </c>
      <c r="AU160" s="24">
        <f t="shared" si="169"/>
        <v>28.47</v>
      </c>
      <c r="AV160" s="1">
        <f t="shared" si="170"/>
        <v>0.26</v>
      </c>
      <c r="AW160" s="2">
        <f t="shared" si="171"/>
        <v>0.05</v>
      </c>
      <c r="AX160" s="1">
        <f t="shared" si="172"/>
        <v>16.8607109613469</v>
      </c>
      <c r="AZ160" s="2"/>
    </row>
    <row r="161" s="1" customFormat="1" spans="1:52">
      <c r="A161" s="6"/>
      <c r="B161" s="6"/>
      <c r="C161" s="9">
        <v>7</v>
      </c>
      <c r="D161" s="10">
        <v>9.83951612903226</v>
      </c>
      <c r="E161" s="12">
        <f t="shared" si="173"/>
        <v>6.86606666666667</v>
      </c>
      <c r="F161" s="9" t="s">
        <v>109</v>
      </c>
      <c r="G161" s="6">
        <v>8</v>
      </c>
      <c r="H161" s="11">
        <f t="shared" si="156"/>
        <v>9.83951612903226</v>
      </c>
      <c r="I161" s="11">
        <f t="shared" si="157"/>
        <v>282.989516129032</v>
      </c>
      <c r="J161" s="11">
        <f t="shared" si="158"/>
        <v>0.0601838048616562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3.03942728727331</v>
      </c>
      <c r="P161" s="11">
        <f t="shared" si="161"/>
        <v>0.18292429874845</v>
      </c>
      <c r="Q161" s="15">
        <f t="shared" si="162"/>
        <v>0.0384141027371745</v>
      </c>
      <c r="R161" s="11">
        <f t="shared" si="163"/>
        <v>0.1594000625</v>
      </c>
      <c r="S161" s="16">
        <f t="shared" si="164"/>
        <v>0.240991767096544</v>
      </c>
      <c r="T161" s="3">
        <v>0.01</v>
      </c>
      <c r="U161" s="17">
        <f t="shared" si="165"/>
        <v>0.00240991767096544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0.001</v>
      </c>
      <c r="AF161" s="3">
        <v>0.49</v>
      </c>
      <c r="AG161" s="17">
        <f t="shared" si="166"/>
        <v>0.00049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</v>
      </c>
      <c r="AR161" s="3">
        <v>0.5</v>
      </c>
      <c r="AS161" s="3">
        <f t="shared" si="167"/>
        <v>0.005</v>
      </c>
      <c r="AT161" s="2">
        <f t="shared" si="168"/>
        <v>0.00789991767096544</v>
      </c>
      <c r="AU161" s="24">
        <f t="shared" si="169"/>
        <v>28.47</v>
      </c>
      <c r="AV161" s="1">
        <f t="shared" si="170"/>
        <v>0.26</v>
      </c>
      <c r="AW161" s="2">
        <f t="shared" si="171"/>
        <v>0.05</v>
      </c>
      <c r="AX161" s="1">
        <f t="shared" si="172"/>
        <v>19.5897181456468</v>
      </c>
      <c r="AZ161" s="2"/>
    </row>
    <row r="162" s="1" customFormat="1" spans="1:52">
      <c r="A162" s="6"/>
      <c r="B162" s="6"/>
      <c r="C162" s="9">
        <v>8</v>
      </c>
      <c r="D162" s="10">
        <v>9.50774193548387</v>
      </c>
      <c r="E162" s="12">
        <f t="shared" si="173"/>
        <v>9.83951612903226</v>
      </c>
      <c r="F162" s="9" t="s">
        <v>109</v>
      </c>
      <c r="G162" s="6">
        <v>9</v>
      </c>
      <c r="H162" s="11">
        <f t="shared" si="156"/>
        <v>9.50774193548387</v>
      </c>
      <c r="I162" s="11">
        <f t="shared" si="157"/>
        <v>282.657741935484</v>
      </c>
      <c r="J162" s="11">
        <f t="shared" si="158"/>
        <v>0.0578016682960249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3.61555090519153</v>
      </c>
      <c r="P162" s="11">
        <f t="shared" si="161"/>
        <v>0.208984874129274</v>
      </c>
      <c r="Q162" s="15">
        <f t="shared" si="162"/>
        <v>0.0438868235671474</v>
      </c>
      <c r="R162" s="11">
        <f t="shared" si="163"/>
        <v>0.1594000625</v>
      </c>
      <c r="S162" s="16">
        <f t="shared" si="164"/>
        <v>0.275325008527819</v>
      </c>
      <c r="T162" s="3">
        <v>0.01</v>
      </c>
      <c r="U162" s="17">
        <f t="shared" si="165"/>
        <v>0.00275325008527819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0.001</v>
      </c>
      <c r="AF162" s="3">
        <v>0.49</v>
      </c>
      <c r="AG162" s="17">
        <f t="shared" si="166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0.00824325008527819</v>
      </c>
      <c r="AU162" s="24">
        <f t="shared" si="169"/>
        <v>28.47</v>
      </c>
      <c r="AV162" s="1">
        <f t="shared" si="170"/>
        <v>0.26</v>
      </c>
      <c r="AW162" s="2">
        <f t="shared" si="171"/>
        <v>0.05</v>
      </c>
      <c r="AX162" s="1">
        <f t="shared" si="172"/>
        <v>20.4410922367175</v>
      </c>
      <c r="AZ162" s="2"/>
    </row>
    <row r="163" s="1" customFormat="1" spans="1:52">
      <c r="A163" s="6"/>
      <c r="B163" s="6"/>
      <c r="C163" s="9">
        <v>9</v>
      </c>
      <c r="D163" s="10">
        <v>6.64446666666667</v>
      </c>
      <c r="E163" s="12">
        <f t="shared" si="173"/>
        <v>9.50774193548387</v>
      </c>
      <c r="F163" s="9" t="s">
        <v>109</v>
      </c>
      <c r="G163" s="6">
        <v>10</v>
      </c>
      <c r="H163" s="11">
        <f t="shared" si="156"/>
        <v>6.64446666666667</v>
      </c>
      <c r="I163" s="11">
        <f t="shared" si="157"/>
        <v>279.794466666667</v>
      </c>
      <c r="J163" s="11">
        <f t="shared" si="158"/>
        <v>0.040629793072593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4.16561394772892</v>
      </c>
      <c r="P163" s="11">
        <f t="shared" si="161"/>
        <v>0.169248032716534</v>
      </c>
      <c r="Q163" s="15">
        <f t="shared" si="162"/>
        <v>0.035542086870472</v>
      </c>
      <c r="R163" s="11">
        <f t="shared" si="163"/>
        <v>0.1594000625</v>
      </c>
      <c r="S163" s="16">
        <f t="shared" si="164"/>
        <v>0.222974108748998</v>
      </c>
      <c r="T163" s="3">
        <v>0.01</v>
      </c>
      <c r="U163" s="17">
        <f t="shared" si="165"/>
        <v>0.00222974108748998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0.00771974108748998</v>
      </c>
      <c r="AU163" s="24">
        <f t="shared" si="169"/>
        <v>28.47</v>
      </c>
      <c r="AV163" s="1">
        <f t="shared" si="170"/>
        <v>0.26</v>
      </c>
      <c r="AW163" s="2">
        <f t="shared" si="171"/>
        <v>0.05</v>
      </c>
      <c r="AX163" s="1">
        <f t="shared" si="172"/>
        <v>19.1429276050691</v>
      </c>
      <c r="AZ163" s="2"/>
    </row>
    <row r="164" s="1" customFormat="1" spans="1:52">
      <c r="A164" s="6"/>
      <c r="B164" s="6"/>
      <c r="C164" s="9">
        <v>10</v>
      </c>
      <c r="D164" s="10">
        <v>-0.365935483870968</v>
      </c>
      <c r="E164" s="12">
        <f t="shared" si="173"/>
        <v>6.64446666666667</v>
      </c>
      <c r="F164" s="9" t="s">
        <v>109</v>
      </c>
      <c r="G164" s="6">
        <v>11</v>
      </c>
      <c r="H164" s="11">
        <f t="shared" si="156"/>
        <v>-0.365935483870968</v>
      </c>
      <c r="I164" s="11">
        <f t="shared" si="157"/>
        <v>272.784064516129</v>
      </c>
      <c r="J164" s="11">
        <f t="shared" si="158"/>
        <v>0.0166126739168535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3.79654761926177</v>
      </c>
      <c r="O164" s="11">
        <f t="shared" si="174"/>
        <v>0.958866212417286</v>
      </c>
      <c r="P164" s="11">
        <f t="shared" si="161"/>
        <v>0.0159293317167767</v>
      </c>
      <c r="Q164" s="15">
        <f t="shared" si="162"/>
        <v>0.00334515966052311</v>
      </c>
      <c r="R164" s="11">
        <f t="shared" si="163"/>
        <v>0.1594000625</v>
      </c>
      <c r="S164" s="16">
        <f t="shared" si="164"/>
        <v>0.0209859369441785</v>
      </c>
      <c r="T164" s="3">
        <v>0.01</v>
      </c>
      <c r="U164" s="17">
        <f t="shared" si="165"/>
        <v>0.000209859369441785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0.00569985936944179</v>
      </c>
      <c r="AU164" s="24">
        <f t="shared" si="169"/>
        <v>28.47</v>
      </c>
      <c r="AV164" s="1">
        <f t="shared" si="170"/>
        <v>0.26</v>
      </c>
      <c r="AW164" s="2">
        <f t="shared" si="171"/>
        <v>0.05</v>
      </c>
      <c r="AX164" s="1">
        <f t="shared" si="172"/>
        <v>14.1341521732015</v>
      </c>
      <c r="AZ164" s="2"/>
    </row>
    <row r="165" s="1" customFormat="1" spans="1:52">
      <c r="A165" s="6"/>
      <c r="B165" s="6"/>
      <c r="C165" s="9">
        <v>11</v>
      </c>
      <c r="D165" s="10">
        <v>-7.57446666666667</v>
      </c>
      <c r="E165" s="12">
        <f t="shared" si="173"/>
        <v>-0.365935483870968</v>
      </c>
      <c r="F165" s="9" t="s">
        <v>111</v>
      </c>
      <c r="G165" s="6">
        <v>12</v>
      </c>
      <c r="H165" s="11">
        <f t="shared" si="156"/>
        <v>-7.57446666666667</v>
      </c>
      <c r="I165" s="11">
        <f t="shared" si="157"/>
        <v>265.575533333333</v>
      </c>
      <c r="J165" s="11">
        <f t="shared" si="158"/>
        <v>0.00630484413875168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1.70198479736718</v>
      </c>
      <c r="P165" s="11">
        <f t="shared" si="161"/>
        <v>0.0107307488739249</v>
      </c>
      <c r="Q165" s="15">
        <f t="shared" si="162"/>
        <v>0.00225345726352423</v>
      </c>
      <c r="R165" s="11">
        <f t="shared" si="163"/>
        <v>0.1594000625</v>
      </c>
      <c r="S165" s="16">
        <f t="shared" si="164"/>
        <v>0.0141371165618221</v>
      </c>
      <c r="T165" s="3">
        <v>0.01</v>
      </c>
      <c r="U165" s="17">
        <f t="shared" si="165"/>
        <v>0.000141371165618221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0.00563137116561822</v>
      </c>
      <c r="AU165" s="24">
        <f t="shared" si="169"/>
        <v>28.47</v>
      </c>
      <c r="AV165" s="1">
        <f t="shared" si="170"/>
        <v>0.26</v>
      </c>
      <c r="AW165" s="2">
        <f t="shared" si="171"/>
        <v>0.05</v>
      </c>
      <c r="AX165" s="1">
        <f t="shared" si="172"/>
        <v>13.9643194401166</v>
      </c>
      <c r="AY165" s="1">
        <f>SUM(AX154:AX165)</f>
        <v>188.390166009331</v>
      </c>
      <c r="AZ165" s="2"/>
    </row>
    <row r="166" s="1" customFormat="1" spans="1:46">
      <c r="A166" s="6"/>
      <c r="B166" s="6"/>
      <c r="C166" s="9">
        <v>12</v>
      </c>
      <c r="D166" s="10">
        <v>-13.7395483870968</v>
      </c>
      <c r="E166" s="12">
        <f t="shared" si="173"/>
        <v>-7.57446666666667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169</v>
      </c>
      <c r="F3" s="3">
        <v>1166.832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43.7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0.1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180.6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763.1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139.73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95.5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3.2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5399494.14109226</v>
      </c>
      <c r="J16" s="7" t="s">
        <v>35</v>
      </c>
      <c r="K16" s="7">
        <f>I16/(10000*1000)</f>
        <v>0.539949414109226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9799197.5667763</v>
      </c>
      <c r="J17" s="7" t="s">
        <v>35</v>
      </c>
      <c r="K17" s="7">
        <f>I17/(10000*1000)</f>
        <v>0.97991975667763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-3.77010292296774</v>
      </c>
      <c r="E29" s="9"/>
      <c r="F29" s="9"/>
      <c r="G29" s="6">
        <v>1</v>
      </c>
      <c r="H29" s="11">
        <f t="shared" ref="H29:H40" si="0">E30</f>
        <v>-3.77010292296774</v>
      </c>
      <c r="I29" s="11">
        <f t="shared" ref="I29:I40" si="1">H29+273.15</f>
        <v>269.379897077032</v>
      </c>
      <c r="J29" s="11">
        <f t="shared" ref="J29:J40" si="2">EXP(($C$18*(I29-$C$16))/($C$19*I29*$C$16))</f>
        <v>0.0105813963033475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0.0105116472660479</v>
      </c>
      <c r="Q29" s="15">
        <f t="shared" ref="Q29:Q40" si="6">P29*$B$31</f>
        <v>0.00136651414458623</v>
      </c>
      <c r="R29" s="11">
        <f t="shared" ref="R29:R40" si="7">L29*$B$31</f>
        <v>0.129143083333333</v>
      </c>
      <c r="S29" s="16">
        <f t="shared" ref="S29:S40" si="8">Q29/R29</f>
        <v>0.0105813963033475</v>
      </c>
      <c r="T29" s="3">
        <v>0.01</v>
      </c>
      <c r="U29" s="17">
        <f t="shared" ref="U29:U40" si="9">S29*T29</f>
        <v>0.000105813963033475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0.0220058139630335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3.64166666666667</v>
      </c>
      <c r="AU29" s="1">
        <f t="shared" ref="AU29:AU40" si="17">AT29*10000*AS29*0.67*AR29*AQ29</f>
        <v>6933.99592123903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-5.03790322580645</v>
      </c>
      <c r="E30" s="12">
        <f t="shared" ref="E30:E41" si="18">D29</f>
        <v>-3.77010292296774</v>
      </c>
      <c r="F30" s="9" t="s">
        <v>109</v>
      </c>
      <c r="G30" s="6">
        <v>2</v>
      </c>
      <c r="H30" s="11">
        <f t="shared" si="0"/>
        <v>-5.03790322580645</v>
      </c>
      <c r="I30" s="11">
        <f t="shared" si="1"/>
        <v>268.112096774194</v>
      </c>
      <c r="J30" s="11">
        <f t="shared" si="2"/>
        <v>0.00891897015861894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1.97630501940062</v>
      </c>
      <c r="P30" s="11">
        <f t="shared" si="5"/>
        <v>0.0176266054923629</v>
      </c>
      <c r="Q30" s="15">
        <f t="shared" si="6"/>
        <v>0.00229145871400718</v>
      </c>
      <c r="R30" s="11">
        <f t="shared" si="7"/>
        <v>0.129143083333333</v>
      </c>
      <c r="S30" s="16">
        <f t="shared" si="8"/>
        <v>0.0177435651593718</v>
      </c>
      <c r="T30" s="3">
        <v>0.01</v>
      </c>
      <c r="U30" s="17">
        <f t="shared" si="9"/>
        <v>0.000177435651593718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0.0220774356515937</v>
      </c>
      <c r="AR30" s="24">
        <f t="shared" si="15"/>
        <v>99.3408333333333</v>
      </c>
      <c r="AS30" s="1">
        <f t="shared" si="16"/>
        <v>0.13</v>
      </c>
      <c r="AT30" s="2">
        <f>$E$4/12</f>
        <v>3.64166666666667</v>
      </c>
      <c r="AU30" s="1">
        <f t="shared" si="17"/>
        <v>6956.56379794576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-0.605068965517242</v>
      </c>
      <c r="E31" s="12">
        <f t="shared" si="18"/>
        <v>-5.03790322580645</v>
      </c>
      <c r="F31" s="9" t="s">
        <v>109</v>
      </c>
      <c r="G31" s="6">
        <v>3</v>
      </c>
      <c r="H31" s="11">
        <f t="shared" si="0"/>
        <v>-0.605068965517242</v>
      </c>
      <c r="I31" s="11">
        <f t="shared" si="1"/>
        <v>272.544931034483</v>
      </c>
      <c r="J31" s="11">
        <f t="shared" si="2"/>
        <v>0.016100454969208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2.95208674724159</v>
      </c>
      <c r="P31" s="11">
        <f t="shared" si="5"/>
        <v>0.0475299397391588</v>
      </c>
      <c r="Q31" s="15">
        <f t="shared" si="6"/>
        <v>0.00617889216609064</v>
      </c>
      <c r="R31" s="11">
        <f t="shared" si="7"/>
        <v>0.129143083333333</v>
      </c>
      <c r="S31" s="16">
        <f t="shared" si="8"/>
        <v>0.0478453201410889</v>
      </c>
      <c r="T31" s="3">
        <v>0.01</v>
      </c>
      <c r="U31" s="17">
        <f t="shared" si="9"/>
        <v>0.000478453201410889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0.0223784532014109</v>
      </c>
      <c r="AR31" s="24">
        <f t="shared" si="15"/>
        <v>99.3408333333333</v>
      </c>
      <c r="AS31" s="1">
        <f t="shared" si="16"/>
        <v>0.13</v>
      </c>
      <c r="AT31" s="2">
        <f>$E$4/12</f>
        <v>3.64166666666667</v>
      </c>
      <c r="AU31" s="1">
        <f t="shared" si="17"/>
        <v>7051.41393464872</v>
      </c>
    </row>
    <row r="32" s="1" customFormat="1" spans="1:47">
      <c r="A32" s="6"/>
      <c r="B32" s="6"/>
      <c r="C32" s="9">
        <v>3</v>
      </c>
      <c r="D32" s="10">
        <v>5.38332258064516</v>
      </c>
      <c r="E32" s="12">
        <f t="shared" si="18"/>
        <v>-0.605068965517242</v>
      </c>
      <c r="F32" s="9" t="s">
        <v>109</v>
      </c>
      <c r="G32" s="6">
        <v>4</v>
      </c>
      <c r="H32" s="11">
        <f t="shared" si="0"/>
        <v>5.38332258064516</v>
      </c>
      <c r="I32" s="11">
        <f t="shared" si="1"/>
        <v>278.533322580645</v>
      </c>
      <c r="J32" s="11">
        <f t="shared" si="2"/>
        <v>0.0347067782739451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3.89796514083576</v>
      </c>
      <c r="P32" s="11">
        <f t="shared" si="5"/>
        <v>0.135285811862554</v>
      </c>
      <c r="Q32" s="15">
        <f t="shared" si="6"/>
        <v>0.017587155542132</v>
      </c>
      <c r="R32" s="11">
        <f t="shared" si="7"/>
        <v>0.129143083333333</v>
      </c>
      <c r="S32" s="16">
        <f t="shared" si="8"/>
        <v>0.136183488021094</v>
      </c>
      <c r="T32" s="3">
        <v>0.01</v>
      </c>
      <c r="U32" s="17">
        <f t="shared" si="9"/>
        <v>0.00136183488021094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0.0232618348802109</v>
      </c>
      <c r="AR32" s="24">
        <f t="shared" si="15"/>
        <v>99.3408333333333</v>
      </c>
      <c r="AS32" s="1">
        <f t="shared" si="16"/>
        <v>0.13</v>
      </c>
      <c r="AT32" s="2">
        <f>$E$4/12</f>
        <v>3.64166666666667</v>
      </c>
      <c r="AU32" s="1">
        <f t="shared" si="17"/>
        <v>7329.76605413799</v>
      </c>
    </row>
    <row r="33" s="1" customFormat="1" spans="1:47">
      <c r="A33" s="6"/>
      <c r="B33" s="6"/>
      <c r="C33" s="9">
        <v>4</v>
      </c>
      <c r="D33" s="10">
        <v>10.5410666666667</v>
      </c>
      <c r="E33" s="12">
        <f t="shared" si="18"/>
        <v>5.38332258064516</v>
      </c>
      <c r="F33" s="9" t="s">
        <v>109</v>
      </c>
      <c r="G33" s="6">
        <v>5</v>
      </c>
      <c r="H33" s="11">
        <f t="shared" si="0"/>
        <v>10.5410666666667</v>
      </c>
      <c r="I33" s="11">
        <f t="shared" si="1"/>
        <v>283.691066666667</v>
      </c>
      <c r="J33" s="11">
        <f t="shared" si="2"/>
        <v>0.0655287785822578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3.57454536252455</v>
      </c>
      <c r="O33" s="11">
        <f t="shared" si="19"/>
        <v>1.18154229978199</v>
      </c>
      <c r="P33" s="11">
        <f t="shared" si="5"/>
        <v>0.0774250237479859</v>
      </c>
      <c r="Q33" s="15">
        <f t="shared" si="6"/>
        <v>0.0100652530872382</v>
      </c>
      <c r="R33" s="11">
        <f t="shared" si="7"/>
        <v>0.129143083333333</v>
      </c>
      <c r="S33" s="16">
        <f t="shared" si="8"/>
        <v>0.0779387701411667</v>
      </c>
      <c r="T33" s="3">
        <v>0.01</v>
      </c>
      <c r="U33" s="17">
        <f t="shared" si="9"/>
        <v>0.000779387701411667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0.0302293877014117</v>
      </c>
      <c r="AR33" s="24">
        <f t="shared" si="15"/>
        <v>99.3408333333333</v>
      </c>
      <c r="AS33" s="1">
        <f t="shared" si="16"/>
        <v>0.13</v>
      </c>
      <c r="AT33" s="2">
        <f>$E$4/12</f>
        <v>3.64166666666667</v>
      </c>
      <c r="AU33" s="1">
        <f t="shared" si="17"/>
        <v>9525.23053113402</v>
      </c>
    </row>
    <row r="34" s="1" customFormat="1" spans="1:47">
      <c r="A34" s="6"/>
      <c r="B34" s="6"/>
      <c r="C34" s="9">
        <v>5</v>
      </c>
      <c r="D34" s="10">
        <v>16.5327419354839</v>
      </c>
      <c r="E34" s="12">
        <f t="shared" si="18"/>
        <v>10.5410666666667</v>
      </c>
      <c r="F34" s="9" t="s">
        <v>111</v>
      </c>
      <c r="G34" s="6">
        <v>6</v>
      </c>
      <c r="H34" s="11">
        <f t="shared" si="0"/>
        <v>16.5327419354839</v>
      </c>
      <c r="I34" s="11">
        <f t="shared" si="1"/>
        <v>289.682741935484</v>
      </c>
      <c r="J34" s="11">
        <f t="shared" si="2"/>
        <v>0.133271324224174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2.09752560936734</v>
      </c>
      <c r="P34" s="11">
        <f t="shared" si="5"/>
        <v>0.279540015554502</v>
      </c>
      <c r="Q34" s="15">
        <f t="shared" si="6"/>
        <v>0.0363402020220853</v>
      </c>
      <c r="R34" s="11">
        <f t="shared" si="7"/>
        <v>0.129143083333333</v>
      </c>
      <c r="S34" s="16">
        <f t="shared" si="8"/>
        <v>0.281394876783971</v>
      </c>
      <c r="T34" s="3">
        <v>0.01</v>
      </c>
      <c r="U34" s="17">
        <f t="shared" si="9"/>
        <v>0.00281394876783971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0.0322639487678397</v>
      </c>
      <c r="AR34" s="24">
        <f t="shared" si="15"/>
        <v>99.3408333333333</v>
      </c>
      <c r="AS34" s="1">
        <f t="shared" si="16"/>
        <v>0.13</v>
      </c>
      <c r="AT34" s="2">
        <f>$E$4/12</f>
        <v>3.64166666666667</v>
      </c>
      <c r="AU34" s="1">
        <f t="shared" si="17"/>
        <v>10166.3173893535</v>
      </c>
    </row>
    <row r="35" s="1" customFormat="1" spans="1:47">
      <c r="A35" s="6"/>
      <c r="B35" s="6"/>
      <c r="C35" s="9">
        <v>6</v>
      </c>
      <c r="D35" s="10">
        <v>20.6663333333333</v>
      </c>
      <c r="E35" s="12">
        <f t="shared" si="18"/>
        <v>16.5327419354839</v>
      </c>
      <c r="F35" s="9" t="s">
        <v>109</v>
      </c>
      <c r="G35" s="6">
        <v>7</v>
      </c>
      <c r="H35" s="11">
        <f t="shared" si="0"/>
        <v>20.6663333333333</v>
      </c>
      <c r="I35" s="11">
        <f t="shared" si="1"/>
        <v>293.816333333333</v>
      </c>
      <c r="J35" s="11">
        <f t="shared" si="2"/>
        <v>0.213846899775959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2.81139392714617</v>
      </c>
      <c r="P35" s="11">
        <f t="shared" si="5"/>
        <v>0.601207875369167</v>
      </c>
      <c r="Q35" s="15">
        <f t="shared" si="6"/>
        <v>0.0781570237979917</v>
      </c>
      <c r="R35" s="11">
        <f t="shared" si="7"/>
        <v>0.129143083333333</v>
      </c>
      <c r="S35" s="16">
        <f t="shared" si="8"/>
        <v>0.605197133138439</v>
      </c>
      <c r="T35" s="3">
        <v>0.01</v>
      </c>
      <c r="U35" s="17">
        <f t="shared" si="9"/>
        <v>0.00605197133138439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0.0355019713313844</v>
      </c>
      <c r="AR35" s="24">
        <f t="shared" si="15"/>
        <v>99.3408333333333</v>
      </c>
      <c r="AS35" s="1">
        <f t="shared" si="16"/>
        <v>0.13</v>
      </c>
      <c r="AT35" s="2">
        <f>$E$4/12</f>
        <v>3.64166666666667</v>
      </c>
      <c r="AU35" s="1">
        <f t="shared" si="17"/>
        <v>11186.6129933342</v>
      </c>
    </row>
    <row r="36" s="1" customFormat="1" spans="1:47">
      <c r="A36" s="6"/>
      <c r="B36" s="6"/>
      <c r="C36" s="9">
        <v>7</v>
      </c>
      <c r="D36" s="10">
        <v>21.868935483871</v>
      </c>
      <c r="E36" s="12">
        <f t="shared" si="18"/>
        <v>20.6663333333333</v>
      </c>
      <c r="F36" s="9" t="s">
        <v>109</v>
      </c>
      <c r="G36" s="6">
        <v>8</v>
      </c>
      <c r="H36" s="11">
        <f t="shared" si="0"/>
        <v>21.868935483871</v>
      </c>
      <c r="I36" s="11">
        <f t="shared" si="1"/>
        <v>295.018935483871</v>
      </c>
      <c r="J36" s="11">
        <f t="shared" si="2"/>
        <v>0.244776812614557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3.20359438511034</v>
      </c>
      <c r="P36" s="11">
        <f t="shared" si="5"/>
        <v>0.7841656224972</v>
      </c>
      <c r="Q36" s="15">
        <f t="shared" si="6"/>
        <v>0.101941530924636</v>
      </c>
      <c r="R36" s="11">
        <f t="shared" si="7"/>
        <v>0.129143083333333</v>
      </c>
      <c r="S36" s="16">
        <f t="shared" si="8"/>
        <v>0.789368879024773</v>
      </c>
      <c r="T36" s="3">
        <v>0.01</v>
      </c>
      <c r="U36" s="17">
        <f t="shared" si="9"/>
        <v>0.00789368879024773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0.0373436887902477</v>
      </c>
      <c r="AR36" s="24">
        <f t="shared" si="15"/>
        <v>99.3408333333333</v>
      </c>
      <c r="AS36" s="1">
        <f t="shared" si="16"/>
        <v>0.13</v>
      </c>
      <c r="AT36" s="2">
        <f>$E$4/12</f>
        <v>3.64166666666667</v>
      </c>
      <c r="AU36" s="1">
        <f t="shared" si="17"/>
        <v>11766.9351468017</v>
      </c>
    </row>
    <row r="37" s="1" customFormat="1" spans="1:47">
      <c r="A37" s="6"/>
      <c r="B37" s="6"/>
      <c r="C37" s="9">
        <v>8</v>
      </c>
      <c r="D37" s="10">
        <v>19.6341935483871</v>
      </c>
      <c r="E37" s="12">
        <f t="shared" si="18"/>
        <v>21.868935483871</v>
      </c>
      <c r="F37" s="9" t="s">
        <v>109</v>
      </c>
      <c r="G37" s="6">
        <v>9</v>
      </c>
      <c r="H37" s="11">
        <f t="shared" si="0"/>
        <v>19.6341935483871</v>
      </c>
      <c r="I37" s="11">
        <f t="shared" si="1"/>
        <v>292.784193548387</v>
      </c>
      <c r="J37" s="11">
        <f t="shared" si="2"/>
        <v>0.19026858907832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3.41283709594647</v>
      </c>
      <c r="P37" s="11">
        <f t="shared" si="5"/>
        <v>0.649355698999886</v>
      </c>
      <c r="Q37" s="15">
        <f t="shared" si="6"/>
        <v>0.0844162408699852</v>
      </c>
      <c r="R37" s="11">
        <f t="shared" si="7"/>
        <v>0.129143083333333</v>
      </c>
      <c r="S37" s="16">
        <f t="shared" si="8"/>
        <v>0.65366443708098</v>
      </c>
      <c r="T37" s="3">
        <v>0.01</v>
      </c>
      <c r="U37" s="17">
        <f t="shared" si="9"/>
        <v>0.0065366443708098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0.0359866443708098</v>
      </c>
      <c r="AR37" s="24">
        <f t="shared" si="15"/>
        <v>99.3408333333333</v>
      </c>
      <c r="AS37" s="1">
        <f t="shared" si="16"/>
        <v>0.13</v>
      </c>
      <c r="AT37" s="2">
        <f>$E$4/12</f>
        <v>3.64166666666667</v>
      </c>
      <c r="AU37" s="1">
        <f t="shared" si="17"/>
        <v>11339.3326738766</v>
      </c>
    </row>
    <row r="38" s="1" customFormat="1" spans="1:47">
      <c r="A38" s="6"/>
      <c r="B38" s="6"/>
      <c r="C38" s="9">
        <v>9</v>
      </c>
      <c r="D38" s="10">
        <v>15.1155333333333</v>
      </c>
      <c r="E38" s="12">
        <f t="shared" si="18"/>
        <v>19.6341935483871</v>
      </c>
      <c r="F38" s="9" t="s">
        <v>109</v>
      </c>
      <c r="G38" s="6">
        <v>10</v>
      </c>
      <c r="H38" s="11">
        <f t="shared" si="0"/>
        <v>15.1155333333333</v>
      </c>
      <c r="I38" s="11">
        <f t="shared" si="1"/>
        <v>288.265533333333</v>
      </c>
      <c r="J38" s="11">
        <f t="shared" si="2"/>
        <v>0.112971982596357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3.75688973027992</v>
      </c>
      <c r="P38" s="11">
        <f t="shared" si="5"/>
        <v>0.424423281225616</v>
      </c>
      <c r="Q38" s="15">
        <f t="shared" si="6"/>
        <v>0.05517502655933</v>
      </c>
      <c r="R38" s="11">
        <f t="shared" si="7"/>
        <v>0.129143083333333</v>
      </c>
      <c r="S38" s="16">
        <f t="shared" si="8"/>
        <v>0.427239501607043</v>
      </c>
      <c r="T38" s="3">
        <v>0.01</v>
      </c>
      <c r="U38" s="17">
        <f t="shared" si="9"/>
        <v>0.00427239501607043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0.0261723950160704</v>
      </c>
      <c r="AR38" s="24">
        <f t="shared" si="15"/>
        <v>99.3408333333333</v>
      </c>
      <c r="AS38" s="1">
        <f t="shared" si="16"/>
        <v>0.13</v>
      </c>
      <c r="AT38" s="2">
        <f>$E$4/12</f>
        <v>3.64166666666667</v>
      </c>
      <c r="AU38" s="1">
        <f t="shared" si="17"/>
        <v>8246.87878373177</v>
      </c>
    </row>
    <row r="39" s="1" customFormat="1" spans="1:47">
      <c r="A39" s="6"/>
      <c r="B39" s="6"/>
      <c r="C39" s="9">
        <v>10</v>
      </c>
      <c r="D39" s="10">
        <v>8.02390322580645</v>
      </c>
      <c r="E39" s="12">
        <f t="shared" si="18"/>
        <v>15.1155333333333</v>
      </c>
      <c r="F39" s="9" t="s">
        <v>109</v>
      </c>
      <c r="G39" s="6">
        <v>11</v>
      </c>
      <c r="H39" s="11">
        <f t="shared" si="0"/>
        <v>8.02390322580645</v>
      </c>
      <c r="I39" s="11">
        <f t="shared" si="1"/>
        <v>281.173903225806</v>
      </c>
      <c r="J39" s="11">
        <f t="shared" si="2"/>
        <v>0.0481937368402148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3.16584312660159</v>
      </c>
      <c r="O39" s="11">
        <f t="shared" si="19"/>
        <v>1.16003165578605</v>
      </c>
      <c r="P39" s="11">
        <f t="shared" si="5"/>
        <v>0.0559062603452715</v>
      </c>
      <c r="Q39" s="15">
        <f t="shared" si="6"/>
        <v>0.00726781384488529</v>
      </c>
      <c r="R39" s="11">
        <f t="shared" si="7"/>
        <v>0.129143083333333</v>
      </c>
      <c r="S39" s="16">
        <f t="shared" si="8"/>
        <v>0.0562772210272093</v>
      </c>
      <c r="T39" s="3">
        <v>0.01</v>
      </c>
      <c r="U39" s="17">
        <f t="shared" si="9"/>
        <v>0.000562772210272093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0.0224627722102721</v>
      </c>
      <c r="AR39" s="24">
        <f t="shared" si="15"/>
        <v>99.3408333333333</v>
      </c>
      <c r="AS39" s="1">
        <f t="shared" si="16"/>
        <v>0.13</v>
      </c>
      <c r="AT39" s="2">
        <f>$E$4/12</f>
        <v>3.64166666666667</v>
      </c>
      <c r="AU39" s="1">
        <f t="shared" si="17"/>
        <v>7077.98271617658</v>
      </c>
    </row>
    <row r="40" s="1" customFormat="1" spans="1:48">
      <c r="A40" s="6"/>
      <c r="B40" s="6"/>
      <c r="C40" s="9">
        <v>11</v>
      </c>
      <c r="D40" s="10">
        <v>1.79173333333333</v>
      </c>
      <c r="E40" s="12">
        <f t="shared" si="18"/>
        <v>8.02390322580645</v>
      </c>
      <c r="F40" s="9" t="s">
        <v>111</v>
      </c>
      <c r="G40" s="6">
        <v>12</v>
      </c>
      <c r="H40" s="11">
        <f t="shared" si="0"/>
        <v>1.79173333333333</v>
      </c>
      <c r="I40" s="11">
        <f t="shared" si="1"/>
        <v>274.941733333333</v>
      </c>
      <c r="J40" s="11">
        <f t="shared" si="2"/>
        <v>0.0219833161627109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2.09753372877411</v>
      </c>
      <c r="P40" s="11">
        <f t="shared" si="5"/>
        <v>0.0461107471215912</v>
      </c>
      <c r="Q40" s="15">
        <f t="shared" si="6"/>
        <v>0.00599439712580685</v>
      </c>
      <c r="R40" s="11">
        <f t="shared" si="7"/>
        <v>0.129143083333333</v>
      </c>
      <c r="S40" s="16">
        <f t="shared" si="8"/>
        <v>0.046416710605667</v>
      </c>
      <c r="T40" s="3">
        <v>0.01</v>
      </c>
      <c r="U40" s="17">
        <f t="shared" si="9"/>
        <v>0.00046416710605667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0.0223641671060567</v>
      </c>
      <c r="AR40" s="24">
        <f t="shared" si="15"/>
        <v>99.3408333333333</v>
      </c>
      <c r="AS40" s="1">
        <f t="shared" si="16"/>
        <v>0.13</v>
      </c>
      <c r="AT40" s="2">
        <f>$E$4/12</f>
        <v>3.64166666666667</v>
      </c>
      <c r="AU40" s="1">
        <f t="shared" si="17"/>
        <v>7046.91240941167</v>
      </c>
      <c r="AV40" s="1">
        <f>SUM(AU29:AU40)</f>
        <v>104627.942351791</v>
      </c>
    </row>
    <row r="41" s="1" customFormat="1" spans="1:46">
      <c r="A41" s="6"/>
      <c r="B41" s="6"/>
      <c r="C41" s="9">
        <v>12</v>
      </c>
      <c r="D41" s="10">
        <v>-7.57722580645161</v>
      </c>
      <c r="E41" s="12">
        <f t="shared" si="18"/>
        <v>1.79173333333333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-3.77010292296774</v>
      </c>
      <c r="E44" s="9"/>
      <c r="F44" s="9"/>
      <c r="G44" s="6">
        <v>1</v>
      </c>
      <c r="H44" s="11">
        <f t="shared" ref="H44:H55" si="20">E45</f>
        <v>-3.77010292296774</v>
      </c>
      <c r="I44" s="11">
        <f t="shared" ref="I44:I55" si="21">H44+273.15</f>
        <v>269.379897077032</v>
      </c>
      <c r="J44" s="11">
        <f t="shared" ref="J44:J55" si="22">EXP(($C$18*(I44-$C$16))/($C$19*I44*$C$16))</f>
        <v>0.0105813963033475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0.010288926509523</v>
      </c>
      <c r="Q44" s="15">
        <f t="shared" ref="Q44:Q55" si="26">P44*$B$46</f>
        <v>0.00133756044623799</v>
      </c>
      <c r="R44" s="11">
        <f t="shared" ref="R44:R55" si="27">L44*$B$46</f>
        <v>0.1264068</v>
      </c>
      <c r="S44" s="16">
        <f t="shared" ref="S44:S55" si="28">Q44/R44</f>
        <v>0.0105813963033475</v>
      </c>
      <c r="T44" s="3">
        <v>0.01</v>
      </c>
      <c r="U44" s="17">
        <f t="shared" ref="U44:U55" si="29">S44*T44</f>
        <v>0.000105813963033475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0.0192058139630335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14.0833333333333</v>
      </c>
      <c r="AU44" s="1">
        <f t="shared" ref="AU44:AU55" si="37">AT44*10000*AS44*0.67*AR44*AQ44</f>
        <v>22907.8017671396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-5.03790322580645</v>
      </c>
      <c r="E45" s="12">
        <f t="shared" ref="E45:E56" si="38">D44</f>
        <v>-3.77010292296774</v>
      </c>
      <c r="F45" s="9" t="s">
        <v>109</v>
      </c>
      <c r="G45" s="6">
        <v>2</v>
      </c>
      <c r="H45" s="11">
        <f t="shared" si="20"/>
        <v>-5.03790322580645</v>
      </c>
      <c r="I45" s="11">
        <f t="shared" si="21"/>
        <v>268.112096774194</v>
      </c>
      <c r="J45" s="11">
        <f t="shared" si="22"/>
        <v>0.00891897015861894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1.93443107349048</v>
      </c>
      <c r="P45" s="11">
        <f t="shared" si="25"/>
        <v>0.0172531330183668</v>
      </c>
      <c r="Q45" s="15">
        <f t="shared" si="26"/>
        <v>0.00224290729238768</v>
      </c>
      <c r="R45" s="11">
        <f t="shared" si="27"/>
        <v>0.1264068</v>
      </c>
      <c r="S45" s="16">
        <f t="shared" si="28"/>
        <v>0.0177435651593718</v>
      </c>
      <c r="T45" s="3">
        <v>0.01</v>
      </c>
      <c r="U45" s="17">
        <f t="shared" si="29"/>
        <v>0.000177435651593718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0.0192774356515937</v>
      </c>
      <c r="AR45" s="24">
        <f t="shared" si="35"/>
        <v>97.236</v>
      </c>
      <c r="AS45" s="1">
        <f t="shared" si="36"/>
        <v>0.13</v>
      </c>
      <c r="AT45" s="2">
        <f>$E$3/12</f>
        <v>14.0833333333333</v>
      </c>
      <c r="AU45" s="1">
        <f t="shared" si="37"/>
        <v>22993.2287866309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-0.605068965517242</v>
      </c>
      <c r="E46" s="12">
        <f t="shared" si="38"/>
        <v>-5.03790322580645</v>
      </c>
      <c r="F46" s="9" t="s">
        <v>109</v>
      </c>
      <c r="G46" s="6">
        <v>3</v>
      </c>
      <c r="H46" s="11">
        <f t="shared" si="20"/>
        <v>-0.605068965517242</v>
      </c>
      <c r="I46" s="11">
        <f t="shared" si="21"/>
        <v>272.544931034483</v>
      </c>
      <c r="J46" s="11">
        <f t="shared" si="22"/>
        <v>0.016100454969208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2.88953794047211</v>
      </c>
      <c r="P46" s="11">
        <f t="shared" si="25"/>
        <v>0.0465228754923891</v>
      </c>
      <c r="Q46" s="15">
        <f t="shared" si="26"/>
        <v>0.00604797381401059</v>
      </c>
      <c r="R46" s="11">
        <f t="shared" si="27"/>
        <v>0.1264068</v>
      </c>
      <c r="S46" s="16">
        <f t="shared" si="28"/>
        <v>0.0478453201410888</v>
      </c>
      <c r="T46" s="3">
        <v>0.01</v>
      </c>
      <c r="U46" s="17">
        <f t="shared" si="29"/>
        <v>0.000478453201410888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0.0195784532014109</v>
      </c>
      <c r="AR46" s="24">
        <f t="shared" si="35"/>
        <v>97.236</v>
      </c>
      <c r="AS46" s="1">
        <f t="shared" si="36"/>
        <v>0.13</v>
      </c>
      <c r="AT46" s="2">
        <f>$E$3/12</f>
        <v>14.0833333333333</v>
      </c>
      <c r="AU46" s="1">
        <f t="shared" si="37"/>
        <v>23352.2685218337</v>
      </c>
    </row>
    <row r="47" s="1" customFormat="1" spans="1:47">
      <c r="A47" s="6"/>
      <c r="B47" s="6"/>
      <c r="C47" s="9">
        <v>3</v>
      </c>
      <c r="D47" s="10">
        <v>5.38332258064516</v>
      </c>
      <c r="E47" s="12">
        <f t="shared" si="38"/>
        <v>-0.605068965517242</v>
      </c>
      <c r="F47" s="9" t="s">
        <v>109</v>
      </c>
      <c r="G47" s="6">
        <v>4</v>
      </c>
      <c r="H47" s="11">
        <f t="shared" si="20"/>
        <v>5.38332258064516</v>
      </c>
      <c r="I47" s="11">
        <f t="shared" si="21"/>
        <v>278.533322580645</v>
      </c>
      <c r="J47" s="11">
        <f t="shared" si="22"/>
        <v>0.0347067782739451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3.81537506497972</v>
      </c>
      <c r="P47" s="11">
        <f t="shared" si="25"/>
        <v>0.13241937641219</v>
      </c>
      <c r="Q47" s="15">
        <f t="shared" si="26"/>
        <v>0.0172145189335847</v>
      </c>
      <c r="R47" s="11">
        <f t="shared" si="27"/>
        <v>0.1264068</v>
      </c>
      <c r="S47" s="16">
        <f t="shared" si="28"/>
        <v>0.136183488021093</v>
      </c>
      <c r="T47" s="3">
        <v>0.01</v>
      </c>
      <c r="U47" s="17">
        <f t="shared" si="29"/>
        <v>0.00136183488021093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0.0204618348802109</v>
      </c>
      <c r="AR47" s="24">
        <f t="shared" si="35"/>
        <v>97.236</v>
      </c>
      <c r="AS47" s="1">
        <f t="shared" si="36"/>
        <v>0.13</v>
      </c>
      <c r="AT47" s="2">
        <f>$E$3/12</f>
        <v>14.0833333333333</v>
      </c>
      <c r="AU47" s="1">
        <f t="shared" si="37"/>
        <v>24405.9251084082</v>
      </c>
    </row>
    <row r="48" s="1" customFormat="1" spans="1:47">
      <c r="A48" s="6"/>
      <c r="B48" s="6"/>
      <c r="C48" s="9">
        <v>4</v>
      </c>
      <c r="D48" s="10">
        <v>10.5410666666667</v>
      </c>
      <c r="E48" s="12">
        <f t="shared" si="38"/>
        <v>5.38332258064516</v>
      </c>
      <c r="F48" s="9" t="s">
        <v>109</v>
      </c>
      <c r="G48" s="6">
        <v>5</v>
      </c>
      <c r="H48" s="11">
        <f t="shared" si="20"/>
        <v>10.5410666666667</v>
      </c>
      <c r="I48" s="11">
        <f t="shared" si="21"/>
        <v>283.691066666667</v>
      </c>
      <c r="J48" s="11">
        <f t="shared" si="22"/>
        <v>0.0655287785822578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3.49880790413915</v>
      </c>
      <c r="O48" s="11">
        <f t="shared" si="39"/>
        <v>1.15650778442838</v>
      </c>
      <c r="P48" s="11">
        <f t="shared" si="25"/>
        <v>0.0757845425344646</v>
      </c>
      <c r="Q48" s="15">
        <f t="shared" si="26"/>
        <v>0.00985199052948041</v>
      </c>
      <c r="R48" s="11">
        <f t="shared" si="27"/>
        <v>0.1264068</v>
      </c>
      <c r="S48" s="16">
        <f t="shared" si="28"/>
        <v>0.0779387701411665</v>
      </c>
      <c r="T48" s="3">
        <v>0.01</v>
      </c>
      <c r="U48" s="17">
        <f t="shared" si="29"/>
        <v>0.000779387701411665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0.0288293877014117</v>
      </c>
      <c r="AR48" s="24">
        <f t="shared" si="35"/>
        <v>97.236</v>
      </c>
      <c r="AS48" s="1">
        <f t="shared" si="36"/>
        <v>0.13</v>
      </c>
      <c r="AT48" s="2">
        <f>$E$3/12</f>
        <v>14.0833333333333</v>
      </c>
      <c r="AU48" s="1">
        <f t="shared" si="37"/>
        <v>34386.3529972276</v>
      </c>
    </row>
    <row r="49" s="1" customFormat="1" spans="1:47">
      <c r="A49" s="6"/>
      <c r="B49" s="6"/>
      <c r="C49" s="9">
        <v>5</v>
      </c>
      <c r="D49" s="10">
        <v>16.5327419354839</v>
      </c>
      <c r="E49" s="12">
        <f t="shared" si="38"/>
        <v>10.5410666666667</v>
      </c>
      <c r="F49" s="9" t="s">
        <v>111</v>
      </c>
      <c r="G49" s="6">
        <v>6</v>
      </c>
      <c r="H49" s="11">
        <f t="shared" si="20"/>
        <v>16.5327419354839</v>
      </c>
      <c r="I49" s="11">
        <f t="shared" si="21"/>
        <v>289.682741935484</v>
      </c>
      <c r="J49" s="11">
        <f t="shared" si="22"/>
        <v>0.133271324224174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2.05308324189391</v>
      </c>
      <c r="P49" s="11">
        <f t="shared" si="25"/>
        <v>0.273617122389661</v>
      </c>
      <c r="Q49" s="15">
        <f t="shared" si="26"/>
        <v>0.035570225910656</v>
      </c>
      <c r="R49" s="11">
        <f t="shared" si="27"/>
        <v>0.1264068</v>
      </c>
      <c r="S49" s="16">
        <f t="shared" si="28"/>
        <v>0.28139487678397</v>
      </c>
      <c r="T49" s="3">
        <v>0.01</v>
      </c>
      <c r="U49" s="17">
        <f t="shared" si="29"/>
        <v>0.0028139487678397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0.0308639487678397</v>
      </c>
      <c r="AR49" s="24">
        <f t="shared" si="35"/>
        <v>97.236</v>
      </c>
      <c r="AS49" s="1">
        <f t="shared" si="36"/>
        <v>0.13</v>
      </c>
      <c r="AT49" s="2">
        <f>$E$3/12</f>
        <v>14.0833333333333</v>
      </c>
      <c r="AU49" s="1">
        <f t="shared" si="37"/>
        <v>36813.0828240697</v>
      </c>
    </row>
    <row r="50" s="1" customFormat="1" spans="1:47">
      <c r="A50" s="6"/>
      <c r="B50" s="6"/>
      <c r="C50" s="9">
        <v>6</v>
      </c>
      <c r="D50" s="10">
        <v>20.6663333333333</v>
      </c>
      <c r="E50" s="12">
        <f t="shared" si="38"/>
        <v>16.5327419354839</v>
      </c>
      <c r="F50" s="9" t="s">
        <v>109</v>
      </c>
      <c r="G50" s="6">
        <v>7</v>
      </c>
      <c r="H50" s="11">
        <f t="shared" si="20"/>
        <v>20.6663333333333</v>
      </c>
      <c r="I50" s="11">
        <f t="shared" si="21"/>
        <v>293.816333333333</v>
      </c>
      <c r="J50" s="11">
        <f t="shared" si="22"/>
        <v>0.213846899775959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2.75182611950425</v>
      </c>
      <c r="P50" s="11">
        <f t="shared" si="25"/>
        <v>0.588469484378491</v>
      </c>
      <c r="Q50" s="15">
        <f t="shared" si="26"/>
        <v>0.0765010329692039</v>
      </c>
      <c r="R50" s="11">
        <f t="shared" si="27"/>
        <v>0.1264068</v>
      </c>
      <c r="S50" s="16">
        <f t="shared" si="28"/>
        <v>0.605197133138438</v>
      </c>
      <c r="T50" s="3">
        <v>0.01</v>
      </c>
      <c r="U50" s="17">
        <f t="shared" si="29"/>
        <v>0.00605197133138438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0.0341019713313844</v>
      </c>
      <c r="AR50" s="24">
        <f t="shared" si="35"/>
        <v>97.236</v>
      </c>
      <c r="AS50" s="1">
        <f t="shared" si="36"/>
        <v>0.13</v>
      </c>
      <c r="AT50" s="2">
        <f>$E$3/12</f>
        <v>14.0833333333333</v>
      </c>
      <c r="AU50" s="1">
        <f t="shared" si="37"/>
        <v>40675.2455601025</v>
      </c>
    </row>
    <row r="51" s="1" customFormat="1" spans="1:47">
      <c r="A51" s="6"/>
      <c r="B51" s="6"/>
      <c r="C51" s="9">
        <v>7</v>
      </c>
      <c r="D51" s="10">
        <v>21.868935483871</v>
      </c>
      <c r="E51" s="12">
        <f t="shared" si="38"/>
        <v>20.6663333333333</v>
      </c>
      <c r="F51" s="9" t="s">
        <v>109</v>
      </c>
      <c r="G51" s="6">
        <v>8</v>
      </c>
      <c r="H51" s="11">
        <f t="shared" si="20"/>
        <v>21.868935483871</v>
      </c>
      <c r="I51" s="11">
        <f t="shared" si="21"/>
        <v>295.018935483871</v>
      </c>
      <c r="J51" s="11">
        <f t="shared" si="22"/>
        <v>0.244776812614557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3.13571663512576</v>
      </c>
      <c r="P51" s="11">
        <f t="shared" si="25"/>
        <v>0.767550723208527</v>
      </c>
      <c r="Q51" s="15">
        <f t="shared" si="26"/>
        <v>0.0997815940171085</v>
      </c>
      <c r="R51" s="11">
        <f t="shared" si="27"/>
        <v>0.1264068</v>
      </c>
      <c r="S51" s="16">
        <f t="shared" si="28"/>
        <v>0.789368879024771</v>
      </c>
      <c r="T51" s="3">
        <v>0.01</v>
      </c>
      <c r="U51" s="17">
        <f t="shared" si="29"/>
        <v>0.00789368879024772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0.0359436887902477</v>
      </c>
      <c r="AR51" s="24">
        <f t="shared" si="35"/>
        <v>97.236</v>
      </c>
      <c r="AS51" s="1">
        <f t="shared" si="36"/>
        <v>0.13</v>
      </c>
      <c r="AT51" s="2">
        <f>$E$3/12</f>
        <v>14.0833333333333</v>
      </c>
      <c r="AU51" s="1">
        <f t="shared" si="37"/>
        <v>42871.9604996477</v>
      </c>
    </row>
    <row r="52" s="1" customFormat="1" spans="1:47">
      <c r="A52" s="6"/>
      <c r="B52" s="6"/>
      <c r="C52" s="9">
        <v>8</v>
      </c>
      <c r="D52" s="10">
        <v>19.6341935483871</v>
      </c>
      <c r="E52" s="12">
        <f t="shared" si="38"/>
        <v>21.868935483871</v>
      </c>
      <c r="F52" s="9" t="s">
        <v>109</v>
      </c>
      <c r="G52" s="6">
        <v>9</v>
      </c>
      <c r="H52" s="11">
        <f t="shared" si="20"/>
        <v>19.6341935483871</v>
      </c>
      <c r="I52" s="11">
        <f t="shared" si="21"/>
        <v>292.784193548387</v>
      </c>
      <c r="J52" s="11">
        <f t="shared" si="22"/>
        <v>0.19026858907832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3.34052591191723</v>
      </c>
      <c r="P52" s="11">
        <f t="shared" si="25"/>
        <v>0.63559715204006</v>
      </c>
      <c r="Q52" s="15">
        <f t="shared" si="26"/>
        <v>0.0826276297652078</v>
      </c>
      <c r="R52" s="11">
        <f t="shared" si="27"/>
        <v>0.1264068</v>
      </c>
      <c r="S52" s="16">
        <f t="shared" si="28"/>
        <v>0.653664437080978</v>
      </c>
      <c r="T52" s="3">
        <v>0.01</v>
      </c>
      <c r="U52" s="17">
        <f t="shared" si="29"/>
        <v>0.00653664437080978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0.0345866443708098</v>
      </c>
      <c r="AR52" s="24">
        <f t="shared" si="35"/>
        <v>97.236</v>
      </c>
      <c r="AS52" s="1">
        <f t="shared" si="36"/>
        <v>0.13</v>
      </c>
      <c r="AT52" s="2">
        <f>$E$3/12</f>
        <v>14.0833333333333</v>
      </c>
      <c r="AU52" s="1">
        <f t="shared" si="37"/>
        <v>41253.3410227787</v>
      </c>
    </row>
    <row r="53" s="1" customFormat="1" spans="1:47">
      <c r="A53" s="6"/>
      <c r="B53" s="6"/>
      <c r="C53" s="9">
        <v>9</v>
      </c>
      <c r="D53" s="10">
        <v>15.1155333333333</v>
      </c>
      <c r="E53" s="12">
        <f t="shared" si="38"/>
        <v>19.6341935483871</v>
      </c>
      <c r="F53" s="9" t="s">
        <v>109</v>
      </c>
      <c r="G53" s="6">
        <v>10</v>
      </c>
      <c r="H53" s="11">
        <f t="shared" si="20"/>
        <v>15.1155333333333</v>
      </c>
      <c r="I53" s="11">
        <f t="shared" si="21"/>
        <v>288.265533333333</v>
      </c>
      <c r="J53" s="11">
        <f t="shared" si="22"/>
        <v>0.112971982596357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3.67728875987717</v>
      </c>
      <c r="P53" s="11">
        <f t="shared" si="25"/>
        <v>0.415430601782624</v>
      </c>
      <c r="Q53" s="15">
        <f t="shared" si="26"/>
        <v>0.0540059782317411</v>
      </c>
      <c r="R53" s="11">
        <f t="shared" si="27"/>
        <v>0.1264068</v>
      </c>
      <c r="S53" s="16">
        <f t="shared" si="28"/>
        <v>0.427239501607042</v>
      </c>
      <c r="T53" s="3">
        <v>0.01</v>
      </c>
      <c r="U53" s="17">
        <f t="shared" si="29"/>
        <v>0.00427239501607042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0.0233723950160704</v>
      </c>
      <c r="AR53" s="24">
        <f t="shared" si="35"/>
        <v>97.236</v>
      </c>
      <c r="AS53" s="1">
        <f t="shared" si="36"/>
        <v>0.13</v>
      </c>
      <c r="AT53" s="2">
        <f>$E$3/12</f>
        <v>14.0833333333333</v>
      </c>
      <c r="AU53" s="1">
        <f t="shared" si="37"/>
        <v>27877.5058886834</v>
      </c>
    </row>
    <row r="54" s="1" customFormat="1" spans="1:47">
      <c r="A54" s="6"/>
      <c r="B54" s="6"/>
      <c r="C54" s="9">
        <v>10</v>
      </c>
      <c r="D54" s="10">
        <v>8.02390322580645</v>
      </c>
      <c r="E54" s="12">
        <f t="shared" si="38"/>
        <v>15.1155333333333</v>
      </c>
      <c r="F54" s="9" t="s">
        <v>109</v>
      </c>
      <c r="G54" s="6">
        <v>11</v>
      </c>
      <c r="H54" s="11">
        <f t="shared" si="20"/>
        <v>8.02390322580645</v>
      </c>
      <c r="I54" s="11">
        <f t="shared" si="21"/>
        <v>281.173903225806</v>
      </c>
      <c r="J54" s="11">
        <f t="shared" si="22"/>
        <v>0.0481937368402148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3.09876525018982</v>
      </c>
      <c r="O54" s="11">
        <f t="shared" si="39"/>
        <v>1.13545290790473</v>
      </c>
      <c r="P54" s="11">
        <f t="shared" si="25"/>
        <v>0.0547217186380171</v>
      </c>
      <c r="Q54" s="15">
        <f t="shared" si="26"/>
        <v>0.00711382342294222</v>
      </c>
      <c r="R54" s="11">
        <f t="shared" si="27"/>
        <v>0.1264068</v>
      </c>
      <c r="S54" s="16">
        <f t="shared" si="28"/>
        <v>0.0562772210272091</v>
      </c>
      <c r="T54" s="3">
        <v>0.01</v>
      </c>
      <c r="U54" s="17">
        <f t="shared" si="29"/>
        <v>0.000562772210272091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0.0196627722102721</v>
      </c>
      <c r="AR54" s="24">
        <f t="shared" si="35"/>
        <v>97.236</v>
      </c>
      <c r="AS54" s="1">
        <f t="shared" si="36"/>
        <v>0.13</v>
      </c>
      <c r="AT54" s="2">
        <f>$E$3/12</f>
        <v>14.0833333333333</v>
      </c>
      <c r="AU54" s="1">
        <f t="shared" si="37"/>
        <v>23452.8403145165</v>
      </c>
    </row>
    <row r="55" s="1" customFormat="1" spans="1:48">
      <c r="A55" s="6"/>
      <c r="B55" s="6"/>
      <c r="C55" s="9">
        <v>11</v>
      </c>
      <c r="D55" s="10">
        <v>1.79173333333333</v>
      </c>
      <c r="E55" s="12">
        <f t="shared" si="38"/>
        <v>8.02390322580645</v>
      </c>
      <c r="F55" s="9" t="s">
        <v>111</v>
      </c>
      <c r="G55" s="6">
        <v>12</v>
      </c>
      <c r="H55" s="11">
        <f t="shared" si="20"/>
        <v>1.79173333333333</v>
      </c>
      <c r="I55" s="11">
        <f t="shared" si="21"/>
        <v>274.941733333333</v>
      </c>
      <c r="J55" s="11">
        <f t="shared" si="22"/>
        <v>0.0219833161627109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2.05309118926671</v>
      </c>
      <c r="P55" s="11">
        <f t="shared" si="25"/>
        <v>0.0451337527245263</v>
      </c>
      <c r="Q55" s="15">
        <f t="shared" si="26"/>
        <v>0.00586738785418841</v>
      </c>
      <c r="R55" s="11">
        <f t="shared" si="27"/>
        <v>0.1264068</v>
      </c>
      <c r="S55" s="16">
        <f t="shared" si="28"/>
        <v>0.0464167106056669</v>
      </c>
      <c r="T55" s="3">
        <v>0.01</v>
      </c>
      <c r="U55" s="17">
        <f t="shared" si="29"/>
        <v>0.000464167106056669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0.0195641671060567</v>
      </c>
      <c r="AR55" s="24">
        <f t="shared" si="35"/>
        <v>97.236</v>
      </c>
      <c r="AS55" s="1">
        <f t="shared" si="36"/>
        <v>0.13</v>
      </c>
      <c r="AT55" s="2">
        <f>$E$3/12</f>
        <v>14.0833333333333</v>
      </c>
      <c r="AU55" s="1">
        <f t="shared" si="37"/>
        <v>23335.2287316415</v>
      </c>
      <c r="AV55" s="1">
        <f>SUM(AU44:AU55)</f>
        <v>364324.78202268</v>
      </c>
    </row>
    <row r="56" s="1" customFormat="1" spans="1:46">
      <c r="A56" s="6"/>
      <c r="B56" s="6"/>
      <c r="C56" s="9">
        <v>12</v>
      </c>
      <c r="D56" s="10">
        <v>-7.57722580645161</v>
      </c>
      <c r="E56" s="12">
        <f t="shared" si="38"/>
        <v>1.79173333333333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-3.77010292296774</v>
      </c>
      <c r="E60" s="9"/>
      <c r="F60" s="9"/>
      <c r="G60" s="6">
        <v>1</v>
      </c>
      <c r="H60" s="11">
        <f t="shared" ref="H60:H71" si="40">E61</f>
        <v>-3.77010292296774</v>
      </c>
      <c r="I60" s="11">
        <f t="shared" ref="I60:I71" si="41">H60+273.15</f>
        <v>269.379897077032</v>
      </c>
      <c r="J60" s="11">
        <f t="shared" ref="J60:J71" si="42">EXP(($C$18*(I60-$C$16))/($C$19*I60*$C$16))</f>
        <v>0.0105813963033475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0.0145991524797285</v>
      </c>
      <c r="Q60" s="15">
        <f t="shared" ref="Q60:Q71" si="46">P60*$B$62</f>
        <v>0.00145991524797285</v>
      </c>
      <c r="R60" s="11">
        <f t="shared" ref="R60:R71" si="47">L60*$B$62</f>
        <v>0.13797</v>
      </c>
      <c r="S60" s="16">
        <f t="shared" ref="S60:S71" si="48">Q60/R60</f>
        <v>0.0105813963033475</v>
      </c>
      <c r="T60" s="3">
        <v>0.01</v>
      </c>
      <c r="U60" s="17">
        <f t="shared" ref="U60:U71" si="49">S60*T60</f>
        <v>0.000105813963033475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0.0124058139630335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0.00833333333333333</v>
      </c>
      <c r="AU60" s="1">
        <f t="shared" ref="AU60:AU71" si="57">AT60*10000*AS60*0.67*AR60*AQ60</f>
        <v>9.55660168467849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-5.03790322580645</v>
      </c>
      <c r="E61" s="12">
        <f t="shared" ref="E61:E72" si="58">D60</f>
        <v>-3.77010292296774</v>
      </c>
      <c r="F61" s="9" t="s">
        <v>109</v>
      </c>
      <c r="G61" s="6">
        <v>2</v>
      </c>
      <c r="H61" s="11">
        <f t="shared" si="40"/>
        <v>-5.03790322580645</v>
      </c>
      <c r="I61" s="11">
        <f t="shared" si="41"/>
        <v>268.112096774194</v>
      </c>
      <c r="J61" s="11">
        <f t="shared" si="42"/>
        <v>0.00891897015861894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2.74480084752027</v>
      </c>
      <c r="P61" s="11">
        <f t="shared" si="45"/>
        <v>0.0244807968503853</v>
      </c>
      <c r="Q61" s="15">
        <f t="shared" si="46"/>
        <v>0.00244807968503853</v>
      </c>
      <c r="R61" s="11">
        <f t="shared" si="47"/>
        <v>0.13797</v>
      </c>
      <c r="S61" s="16">
        <f t="shared" si="48"/>
        <v>0.0177435651593718</v>
      </c>
      <c r="T61" s="3">
        <v>0.01</v>
      </c>
      <c r="U61" s="17">
        <f t="shared" si="49"/>
        <v>0.000177435651593718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0.0124774356515937</v>
      </c>
      <c r="AR61" s="24">
        <f t="shared" si="55"/>
        <v>137.97</v>
      </c>
      <c r="AS61" s="1">
        <f t="shared" si="56"/>
        <v>0.1</v>
      </c>
      <c r="AT61" s="2">
        <f>$E$5/12</f>
        <v>0.00833333333333333</v>
      </c>
      <c r="AU61" s="1">
        <f t="shared" si="57"/>
        <v>9.61177419908132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-0.605068965517242</v>
      </c>
      <c r="E62" s="12">
        <f t="shared" si="58"/>
        <v>-5.03790322580645</v>
      </c>
      <c r="F62" s="9" t="s">
        <v>109</v>
      </c>
      <c r="G62" s="6">
        <v>3</v>
      </c>
      <c r="H62" s="11">
        <f t="shared" si="40"/>
        <v>-0.605068965517242</v>
      </c>
      <c r="I62" s="11">
        <f t="shared" si="41"/>
        <v>272.544931034483</v>
      </c>
      <c r="J62" s="11">
        <f t="shared" si="42"/>
        <v>0.016100454969208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4.10002005066989</v>
      </c>
      <c r="P62" s="11">
        <f t="shared" si="45"/>
        <v>0.0660121881986602</v>
      </c>
      <c r="Q62" s="15">
        <f t="shared" si="46"/>
        <v>0.00660121881986602</v>
      </c>
      <c r="R62" s="11">
        <f t="shared" si="47"/>
        <v>0.13797</v>
      </c>
      <c r="S62" s="16">
        <f t="shared" si="48"/>
        <v>0.0478453201410888</v>
      </c>
      <c r="T62" s="3">
        <v>0.01</v>
      </c>
      <c r="U62" s="17">
        <f t="shared" si="49"/>
        <v>0.000478453201410888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0.0127784532014109</v>
      </c>
      <c r="AR62" s="24">
        <f t="shared" si="55"/>
        <v>137.97</v>
      </c>
      <c r="AS62" s="1">
        <f t="shared" si="56"/>
        <v>0.1</v>
      </c>
      <c r="AT62" s="2">
        <f>$E$5/12</f>
        <v>0.00833333333333333</v>
      </c>
      <c r="AU62" s="1">
        <f t="shared" si="57"/>
        <v>9.84365780077585</v>
      </c>
    </row>
    <row r="63" s="1" customFormat="1" spans="1:47">
      <c r="A63" s="6"/>
      <c r="B63" s="6"/>
      <c r="C63" s="9">
        <v>3</v>
      </c>
      <c r="D63" s="10">
        <v>5.38332258064516</v>
      </c>
      <c r="E63" s="12">
        <f t="shared" si="58"/>
        <v>-0.605068965517242</v>
      </c>
      <c r="F63" s="9" t="s">
        <v>109</v>
      </c>
      <c r="G63" s="6">
        <v>4</v>
      </c>
      <c r="H63" s="11">
        <f t="shared" si="40"/>
        <v>5.38332258064516</v>
      </c>
      <c r="I63" s="11">
        <f t="shared" si="41"/>
        <v>278.533322580645</v>
      </c>
      <c r="J63" s="11">
        <f t="shared" si="42"/>
        <v>0.0347067782739451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5.41370786247123</v>
      </c>
      <c r="P63" s="11">
        <f t="shared" si="45"/>
        <v>0.187892358422702</v>
      </c>
      <c r="Q63" s="15">
        <f t="shared" si="46"/>
        <v>0.0187892358422702</v>
      </c>
      <c r="R63" s="11">
        <f t="shared" si="47"/>
        <v>0.13797</v>
      </c>
      <c r="S63" s="16">
        <f t="shared" si="48"/>
        <v>0.136183488021093</v>
      </c>
      <c r="T63" s="3">
        <v>0.01</v>
      </c>
      <c r="U63" s="17">
        <f t="shared" si="49"/>
        <v>0.00136183488021093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0.0136618348802109</v>
      </c>
      <c r="AR63" s="24">
        <f t="shared" si="55"/>
        <v>137.97</v>
      </c>
      <c r="AS63" s="1">
        <f t="shared" si="56"/>
        <v>0.1</v>
      </c>
      <c r="AT63" s="2">
        <f>$E$5/12</f>
        <v>0.00833333333333333</v>
      </c>
      <c r="AU63" s="1">
        <f t="shared" si="57"/>
        <v>10.5241554178601</v>
      </c>
    </row>
    <row r="64" s="1" customFormat="1" spans="1:47">
      <c r="A64" s="6"/>
      <c r="B64" s="6"/>
      <c r="C64" s="9">
        <v>4</v>
      </c>
      <c r="D64" s="10">
        <v>10.5410666666667</v>
      </c>
      <c r="E64" s="12">
        <f t="shared" si="58"/>
        <v>5.38332258064516</v>
      </c>
      <c r="F64" s="9" t="s">
        <v>109</v>
      </c>
      <c r="G64" s="6">
        <v>5</v>
      </c>
      <c r="H64" s="11">
        <f t="shared" si="40"/>
        <v>10.5410666666667</v>
      </c>
      <c r="I64" s="11">
        <f t="shared" si="41"/>
        <v>283.691066666667</v>
      </c>
      <c r="J64" s="11">
        <f t="shared" si="42"/>
        <v>0.0655287785822578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4.9645247288461</v>
      </c>
      <c r="O64" s="11">
        <f t="shared" si="59"/>
        <v>1.64099077520243</v>
      </c>
      <c r="P64" s="11">
        <f t="shared" si="45"/>
        <v>0.107532121163767</v>
      </c>
      <c r="Q64" s="15">
        <f t="shared" si="46"/>
        <v>0.0107532121163767</v>
      </c>
      <c r="R64" s="11">
        <f t="shared" si="47"/>
        <v>0.13797</v>
      </c>
      <c r="S64" s="16">
        <f t="shared" si="48"/>
        <v>0.0779387701411664</v>
      </c>
      <c r="T64" s="3">
        <v>0.01</v>
      </c>
      <c r="U64" s="17">
        <f t="shared" si="49"/>
        <v>0.000779387701411664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0.0188293877014117</v>
      </c>
      <c r="AR64" s="24">
        <f t="shared" si="55"/>
        <v>137.97</v>
      </c>
      <c r="AS64" s="1">
        <f t="shared" si="56"/>
        <v>0.1</v>
      </c>
      <c r="AT64" s="2">
        <f>$E$5/12</f>
        <v>0.00833333333333333</v>
      </c>
      <c r="AU64" s="1">
        <f t="shared" si="57"/>
        <v>14.5048893014977</v>
      </c>
    </row>
    <row r="65" s="1" customFormat="1" spans="1:47">
      <c r="A65" s="6"/>
      <c r="B65" s="6"/>
      <c r="C65" s="9">
        <v>5</v>
      </c>
      <c r="D65" s="10">
        <v>16.5327419354839</v>
      </c>
      <c r="E65" s="12">
        <f t="shared" si="58"/>
        <v>10.5410666666667</v>
      </c>
      <c r="F65" s="9" t="s">
        <v>111</v>
      </c>
      <c r="G65" s="6">
        <v>6</v>
      </c>
      <c r="H65" s="11">
        <f t="shared" si="40"/>
        <v>16.5327419354839</v>
      </c>
      <c r="I65" s="11">
        <f t="shared" si="41"/>
        <v>289.682741935484</v>
      </c>
      <c r="J65" s="11">
        <f t="shared" si="42"/>
        <v>0.133271324224174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2.91315865403866</v>
      </c>
      <c r="P65" s="11">
        <f t="shared" si="45"/>
        <v>0.388240511498844</v>
      </c>
      <c r="Q65" s="15">
        <f t="shared" si="46"/>
        <v>0.0388240511498844</v>
      </c>
      <c r="R65" s="11">
        <f t="shared" si="47"/>
        <v>0.13797</v>
      </c>
      <c r="S65" s="16">
        <f t="shared" si="48"/>
        <v>0.28139487678397</v>
      </c>
      <c r="T65" s="3">
        <v>0.01</v>
      </c>
      <c r="U65" s="17">
        <f t="shared" si="49"/>
        <v>0.0028139487678397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0.0208639487678397</v>
      </c>
      <c r="AR65" s="24">
        <f t="shared" si="55"/>
        <v>137.97</v>
      </c>
      <c r="AS65" s="1">
        <f t="shared" si="56"/>
        <v>0.1</v>
      </c>
      <c r="AT65" s="2">
        <f>$E$5/12</f>
        <v>0.00833333333333333</v>
      </c>
      <c r="AU65" s="1">
        <f t="shared" si="57"/>
        <v>16.0721778142019</v>
      </c>
    </row>
    <row r="66" s="1" customFormat="1" spans="1:47">
      <c r="A66" s="6"/>
      <c r="B66" s="6"/>
      <c r="C66" s="9">
        <v>6</v>
      </c>
      <c r="D66" s="10">
        <v>20.6663333333333</v>
      </c>
      <c r="E66" s="12">
        <f t="shared" si="58"/>
        <v>16.5327419354839</v>
      </c>
      <c r="F66" s="9" t="s">
        <v>109</v>
      </c>
      <c r="G66" s="6">
        <v>7</v>
      </c>
      <c r="H66" s="11">
        <f t="shared" si="40"/>
        <v>20.6663333333333</v>
      </c>
      <c r="I66" s="11">
        <f t="shared" si="41"/>
        <v>293.816333333333</v>
      </c>
      <c r="J66" s="11">
        <f t="shared" si="42"/>
        <v>0.213846899775959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3.90461814253981</v>
      </c>
      <c r="P66" s="11">
        <f t="shared" si="45"/>
        <v>0.834990484591102</v>
      </c>
      <c r="Q66" s="15">
        <f t="shared" si="46"/>
        <v>0.0834990484591102</v>
      </c>
      <c r="R66" s="11">
        <f t="shared" si="47"/>
        <v>0.13797</v>
      </c>
      <c r="S66" s="16">
        <f t="shared" si="48"/>
        <v>0.605197133138437</v>
      </c>
      <c r="T66" s="3">
        <v>0.01</v>
      </c>
      <c r="U66" s="17">
        <f t="shared" si="49"/>
        <v>0.00605197133138437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0.0241019713313844</v>
      </c>
      <c r="AR66" s="24">
        <f t="shared" si="55"/>
        <v>137.97</v>
      </c>
      <c r="AS66" s="1">
        <f t="shared" si="56"/>
        <v>0.1</v>
      </c>
      <c r="AT66" s="2">
        <f>$E$5/12</f>
        <v>0.00833333333333333</v>
      </c>
      <c r="AU66" s="1">
        <f t="shared" si="57"/>
        <v>18.5665318306337</v>
      </c>
    </row>
    <row r="67" s="1" customFormat="1" spans="1:47">
      <c r="A67" s="6"/>
      <c r="B67" s="6"/>
      <c r="C67" s="9">
        <v>7</v>
      </c>
      <c r="D67" s="10">
        <v>21.868935483871</v>
      </c>
      <c r="E67" s="12">
        <f t="shared" si="58"/>
        <v>20.6663333333333</v>
      </c>
      <c r="F67" s="9" t="s">
        <v>109</v>
      </c>
      <c r="G67" s="6">
        <v>8</v>
      </c>
      <c r="H67" s="11">
        <f t="shared" si="40"/>
        <v>21.868935483871</v>
      </c>
      <c r="I67" s="11">
        <f t="shared" si="41"/>
        <v>295.018935483871</v>
      </c>
      <c r="J67" s="11">
        <f t="shared" si="42"/>
        <v>0.244776812614557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4.44932765794871</v>
      </c>
      <c r="P67" s="11">
        <f t="shared" si="45"/>
        <v>1.08909224239048</v>
      </c>
      <c r="Q67" s="15">
        <f t="shared" si="46"/>
        <v>0.108909224239048</v>
      </c>
      <c r="R67" s="11">
        <f t="shared" si="47"/>
        <v>0.13797</v>
      </c>
      <c r="S67" s="16">
        <f t="shared" si="48"/>
        <v>0.789368879024771</v>
      </c>
      <c r="T67" s="3">
        <v>0.01</v>
      </c>
      <c r="U67" s="17">
        <f t="shared" si="49"/>
        <v>0.00789368879024772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0.0259436887902477</v>
      </c>
      <c r="AR67" s="24">
        <f t="shared" si="55"/>
        <v>137.97</v>
      </c>
      <c r="AS67" s="1">
        <f t="shared" si="56"/>
        <v>0.1</v>
      </c>
      <c r="AT67" s="2">
        <f>$E$5/12</f>
        <v>0.00833333333333333</v>
      </c>
      <c r="AU67" s="1">
        <f t="shared" si="57"/>
        <v>19.9852666450135</v>
      </c>
    </row>
    <row r="68" s="1" customFormat="1" spans="1:47">
      <c r="A68" s="6"/>
      <c r="B68" s="6"/>
      <c r="C68" s="9">
        <v>8</v>
      </c>
      <c r="D68" s="10">
        <v>19.6341935483871</v>
      </c>
      <c r="E68" s="12">
        <f t="shared" si="58"/>
        <v>21.868935483871</v>
      </c>
      <c r="F68" s="9" t="s">
        <v>109</v>
      </c>
      <c r="G68" s="6">
        <v>9</v>
      </c>
      <c r="H68" s="11">
        <f t="shared" si="40"/>
        <v>19.6341935483871</v>
      </c>
      <c r="I68" s="11">
        <f t="shared" si="41"/>
        <v>292.784193548387</v>
      </c>
      <c r="J68" s="11">
        <f t="shared" si="42"/>
        <v>0.19026858907832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4.73993541555823</v>
      </c>
      <c r="P68" s="11">
        <f t="shared" si="45"/>
        <v>0.901860823840625</v>
      </c>
      <c r="Q68" s="15">
        <f t="shared" si="46"/>
        <v>0.0901860823840626</v>
      </c>
      <c r="R68" s="11">
        <f t="shared" si="47"/>
        <v>0.13797</v>
      </c>
      <c r="S68" s="16">
        <f t="shared" si="48"/>
        <v>0.653664437080978</v>
      </c>
      <c r="T68" s="3">
        <v>0.01</v>
      </c>
      <c r="U68" s="17">
        <f t="shared" si="49"/>
        <v>0.00653664437080978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0.0245866443708098</v>
      </c>
      <c r="AR68" s="24">
        <f t="shared" si="55"/>
        <v>137.97</v>
      </c>
      <c r="AS68" s="1">
        <f t="shared" si="56"/>
        <v>0.1</v>
      </c>
      <c r="AT68" s="2">
        <f>$E$5/12</f>
        <v>0.00833333333333333</v>
      </c>
      <c r="AU68" s="1">
        <f t="shared" si="57"/>
        <v>18.9398912247768</v>
      </c>
    </row>
    <row r="69" s="1" customFormat="1" spans="1:47">
      <c r="A69" s="6"/>
      <c r="B69" s="6"/>
      <c r="C69" s="9">
        <v>9</v>
      </c>
      <c r="D69" s="10">
        <v>15.1155333333333</v>
      </c>
      <c r="E69" s="12">
        <f t="shared" si="58"/>
        <v>19.6341935483871</v>
      </c>
      <c r="F69" s="9" t="s">
        <v>109</v>
      </c>
      <c r="G69" s="6">
        <v>10</v>
      </c>
      <c r="H69" s="11">
        <f t="shared" si="40"/>
        <v>15.1155333333333</v>
      </c>
      <c r="I69" s="11">
        <f t="shared" si="41"/>
        <v>288.265533333333</v>
      </c>
      <c r="J69" s="11">
        <f t="shared" si="42"/>
        <v>0.112971982596357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5.21777459171761</v>
      </c>
      <c r="P69" s="11">
        <f t="shared" si="45"/>
        <v>0.589462340367236</v>
      </c>
      <c r="Q69" s="15">
        <f t="shared" si="46"/>
        <v>0.0589462340367236</v>
      </c>
      <c r="R69" s="11">
        <f t="shared" si="47"/>
        <v>0.13797</v>
      </c>
      <c r="S69" s="16">
        <f t="shared" si="48"/>
        <v>0.427239501607042</v>
      </c>
      <c r="T69" s="3">
        <v>0.01</v>
      </c>
      <c r="U69" s="17">
        <f t="shared" si="49"/>
        <v>0.00427239501607042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0.0165723950160704</v>
      </c>
      <c r="AR69" s="24">
        <f t="shared" si="55"/>
        <v>137.97</v>
      </c>
      <c r="AS69" s="1">
        <f t="shared" si="56"/>
        <v>0.1</v>
      </c>
      <c r="AT69" s="2">
        <f>$E$5/12</f>
        <v>0.00833333333333333</v>
      </c>
      <c r="AU69" s="1">
        <f t="shared" si="57"/>
        <v>12.7662544837171</v>
      </c>
    </row>
    <row r="70" s="1" customFormat="1" spans="1:47">
      <c r="A70" s="6"/>
      <c r="B70" s="6"/>
      <c r="C70" s="9">
        <v>10</v>
      </c>
      <c r="D70" s="10">
        <v>8.02390322580645</v>
      </c>
      <c r="E70" s="12">
        <f t="shared" si="58"/>
        <v>15.1155333333333</v>
      </c>
      <c r="F70" s="9" t="s">
        <v>109</v>
      </c>
      <c r="G70" s="6">
        <v>11</v>
      </c>
      <c r="H70" s="11">
        <f t="shared" si="40"/>
        <v>8.02390322580645</v>
      </c>
      <c r="I70" s="11">
        <f t="shared" si="41"/>
        <v>281.173903225806</v>
      </c>
      <c r="J70" s="11">
        <f t="shared" si="42"/>
        <v>0.0481937368402148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4.39689663878285</v>
      </c>
      <c r="O70" s="11">
        <f t="shared" si="59"/>
        <v>1.61111561256752</v>
      </c>
      <c r="P70" s="11">
        <f t="shared" si="45"/>
        <v>0.0776456818512405</v>
      </c>
      <c r="Q70" s="15">
        <f t="shared" si="46"/>
        <v>0.00776456818512405</v>
      </c>
      <c r="R70" s="11">
        <f t="shared" si="47"/>
        <v>0.13797</v>
      </c>
      <c r="S70" s="16">
        <f t="shared" si="48"/>
        <v>0.0562772210272091</v>
      </c>
      <c r="T70" s="3">
        <v>0.01</v>
      </c>
      <c r="U70" s="17">
        <f t="shared" si="49"/>
        <v>0.000562772210272092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0.0128627722102721</v>
      </c>
      <c r="AR70" s="24">
        <f t="shared" si="55"/>
        <v>137.97</v>
      </c>
      <c r="AS70" s="1">
        <f t="shared" si="56"/>
        <v>0.1</v>
      </c>
      <c r="AT70" s="2">
        <f>$E$5/12</f>
        <v>0.00833333333333333</v>
      </c>
      <c r="AU70" s="1">
        <f t="shared" si="57"/>
        <v>9.90861147366943</v>
      </c>
    </row>
    <row r="71" s="1" customFormat="1" spans="1:48">
      <c r="A71" s="6"/>
      <c r="B71" s="6"/>
      <c r="C71" s="9">
        <v>11</v>
      </c>
      <c r="D71" s="10">
        <v>1.79173333333333</v>
      </c>
      <c r="E71" s="12">
        <f t="shared" si="58"/>
        <v>8.02390322580645</v>
      </c>
      <c r="F71" s="9" t="s">
        <v>111</v>
      </c>
      <c r="G71" s="6">
        <v>12</v>
      </c>
      <c r="H71" s="11">
        <f t="shared" si="40"/>
        <v>1.79173333333333</v>
      </c>
      <c r="I71" s="11">
        <f t="shared" si="41"/>
        <v>274.941733333333</v>
      </c>
      <c r="J71" s="11">
        <f t="shared" si="42"/>
        <v>0.0219833161627109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2.91316993071628</v>
      </c>
      <c r="P71" s="11">
        <f t="shared" si="45"/>
        <v>0.0640411356226386</v>
      </c>
      <c r="Q71" s="15">
        <f t="shared" si="46"/>
        <v>0.00640411356226386</v>
      </c>
      <c r="R71" s="11">
        <f t="shared" si="47"/>
        <v>0.13797</v>
      </c>
      <c r="S71" s="16">
        <f t="shared" si="48"/>
        <v>0.0464167106056669</v>
      </c>
      <c r="T71" s="3">
        <v>0.01</v>
      </c>
      <c r="U71" s="17">
        <f t="shared" si="49"/>
        <v>0.000464167106056669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0.0127641671060567</v>
      </c>
      <c r="AR71" s="24">
        <f t="shared" si="55"/>
        <v>137.97</v>
      </c>
      <c r="AS71" s="1">
        <f t="shared" si="56"/>
        <v>0.1</v>
      </c>
      <c r="AT71" s="2">
        <f>$E$5/12</f>
        <v>0.00833333333333333</v>
      </c>
      <c r="AU71" s="1">
        <f t="shared" si="57"/>
        <v>9.8326527572264</v>
      </c>
      <c r="AV71" s="1">
        <f>SUM(AU60:AU71)</f>
        <v>160.112464633132</v>
      </c>
    </row>
    <row r="72" s="1" customFormat="1" spans="1:46">
      <c r="A72" s="6"/>
      <c r="B72" s="6"/>
      <c r="C72" s="9">
        <v>12</v>
      </c>
      <c r="D72" s="10">
        <v>-7.57722580645161</v>
      </c>
      <c r="E72" s="12">
        <f t="shared" si="58"/>
        <v>1.79173333333333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-3.77010292296774</v>
      </c>
      <c r="E76" s="9"/>
      <c r="F76" s="9"/>
      <c r="G76" s="6">
        <v>1</v>
      </c>
      <c r="H76" s="11">
        <f t="shared" ref="H76:H87" si="60">E77</f>
        <v>-3.77010292296774</v>
      </c>
      <c r="I76" s="11">
        <f t="shared" ref="I76:I87" si="61">H76+273.15</f>
        <v>269.379897077032</v>
      </c>
      <c r="J76" s="11">
        <f t="shared" ref="J76:J87" si="62">EXP(($C$18*(I76-$C$16))/($C$19*I76*$C$16))</f>
        <v>0.0105813963033475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0.000828122119275607</v>
      </c>
      <c r="Q76" s="15">
        <f t="shared" ref="Q76:Q87" si="66">P76*$B$78</f>
        <v>0.000157343202662365</v>
      </c>
      <c r="R76" s="11">
        <f t="shared" ref="R76:R87" si="67">L76*$B$78</f>
        <v>0.0148697958333333</v>
      </c>
      <c r="S76" s="16">
        <f t="shared" ref="S76:S87" si="68">Q76/R76</f>
        <v>0.0105813963033475</v>
      </c>
      <c r="T76" s="3">
        <v>0.01</v>
      </c>
      <c r="U76" s="17">
        <f t="shared" ref="U76:U87" si="69">S76*T76</f>
        <v>0.000105813963033475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0.0117058139630335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381.55</v>
      </c>
      <c r="AU76" s="1">
        <f t="shared" ref="AU76:AU87" si="77">AT76*10000*AS76*0.67*AR76*AQ76</f>
        <v>44497.2205079572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-5.03790322580645</v>
      </c>
      <c r="E77" s="12">
        <f t="shared" ref="E77:E88" si="78">D76</f>
        <v>-3.77010292296774</v>
      </c>
      <c r="F77" s="9" t="s">
        <v>109</v>
      </c>
      <c r="G77" s="6">
        <v>2</v>
      </c>
      <c r="H77" s="11">
        <f t="shared" si="60"/>
        <v>-5.03790322580645</v>
      </c>
      <c r="I77" s="11">
        <f t="shared" si="61"/>
        <v>268.112096774194</v>
      </c>
      <c r="J77" s="11">
        <f t="shared" si="62"/>
        <v>0.00891897015861894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0.155696044547391</v>
      </c>
      <c r="P77" s="11">
        <f t="shared" si="65"/>
        <v>0.00138864837513319</v>
      </c>
      <c r="Q77" s="15">
        <f t="shared" si="66"/>
        <v>0.000263843191275305</v>
      </c>
      <c r="R77" s="11">
        <f t="shared" si="67"/>
        <v>0.0148697958333333</v>
      </c>
      <c r="S77" s="16">
        <f t="shared" si="68"/>
        <v>0.0177435651593718</v>
      </c>
      <c r="T77" s="3">
        <v>0.01</v>
      </c>
      <c r="U77" s="17">
        <f t="shared" si="69"/>
        <v>0.000177435651593718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0.0117774356515937</v>
      </c>
      <c r="AR77" s="24">
        <f t="shared" si="74"/>
        <v>7.82620833333333</v>
      </c>
      <c r="AS77" s="1">
        <f t="shared" si="75"/>
        <v>0.19</v>
      </c>
      <c r="AT77" s="2">
        <f t="shared" si="76"/>
        <v>381.55</v>
      </c>
      <c r="AU77" s="1">
        <f t="shared" si="77"/>
        <v>44769.4754813475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-0.605068965517242</v>
      </c>
      <c r="E78" s="12">
        <f t="shared" si="78"/>
        <v>-5.03790322580645</v>
      </c>
      <c r="F78" s="9" t="s">
        <v>109</v>
      </c>
      <c r="G78" s="6">
        <v>3</v>
      </c>
      <c r="H78" s="11">
        <f t="shared" si="60"/>
        <v>-0.605068965517242</v>
      </c>
      <c r="I78" s="11">
        <f t="shared" si="61"/>
        <v>272.544931034483</v>
      </c>
      <c r="J78" s="11">
        <f t="shared" si="62"/>
        <v>0.016100454969208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0.232569479505591</v>
      </c>
      <c r="P78" s="11">
        <f t="shared" si="65"/>
        <v>0.0037444744319919</v>
      </c>
      <c r="Q78" s="15">
        <f t="shared" si="66"/>
        <v>0.000711450142078462</v>
      </c>
      <c r="R78" s="11">
        <f t="shared" si="67"/>
        <v>0.0148697958333333</v>
      </c>
      <c r="S78" s="16">
        <f t="shared" si="68"/>
        <v>0.0478453201410889</v>
      </c>
      <c r="T78" s="3">
        <v>0.01</v>
      </c>
      <c r="U78" s="17">
        <f t="shared" si="69"/>
        <v>0.000478453201410889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0.0120784532014109</v>
      </c>
      <c r="AR78" s="24">
        <f t="shared" si="74"/>
        <v>7.82620833333333</v>
      </c>
      <c r="AS78" s="1">
        <f t="shared" si="75"/>
        <v>0.19</v>
      </c>
      <c r="AT78" s="2">
        <f t="shared" si="76"/>
        <v>381.55</v>
      </c>
      <c r="AU78" s="1">
        <f t="shared" si="77"/>
        <v>45913.7311762764</v>
      </c>
    </row>
    <row r="79" s="1" customFormat="1" spans="1:47">
      <c r="A79" s="6"/>
      <c r="B79" s="6"/>
      <c r="C79" s="9">
        <v>3</v>
      </c>
      <c r="D79" s="10">
        <v>5.38332258064516</v>
      </c>
      <c r="E79" s="12">
        <f t="shared" si="78"/>
        <v>-0.605068965517242</v>
      </c>
      <c r="F79" s="9" t="s">
        <v>109</v>
      </c>
      <c r="G79" s="6">
        <v>4</v>
      </c>
      <c r="H79" s="11">
        <f t="shared" si="60"/>
        <v>5.38332258064516</v>
      </c>
      <c r="I79" s="11">
        <f t="shared" si="61"/>
        <v>278.533322580645</v>
      </c>
      <c r="J79" s="11">
        <f t="shared" si="62"/>
        <v>0.0347067782739451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0.307087088406932</v>
      </c>
      <c r="P79" s="11">
        <f t="shared" si="65"/>
        <v>0.0106580034881308</v>
      </c>
      <c r="Q79" s="15">
        <f t="shared" si="66"/>
        <v>0.00202502066274485</v>
      </c>
      <c r="R79" s="11">
        <f t="shared" si="67"/>
        <v>0.0148697958333333</v>
      </c>
      <c r="S79" s="16">
        <f t="shared" si="68"/>
        <v>0.136183488021094</v>
      </c>
      <c r="T79" s="3">
        <v>0.01</v>
      </c>
      <c r="U79" s="17">
        <f t="shared" si="69"/>
        <v>0.00136183488021094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0.0129618348802109</v>
      </c>
      <c r="AR79" s="24">
        <f t="shared" si="74"/>
        <v>7.82620833333333</v>
      </c>
      <c r="AS79" s="1">
        <f t="shared" si="75"/>
        <v>0.19</v>
      </c>
      <c r="AT79" s="2">
        <f t="shared" si="76"/>
        <v>381.55</v>
      </c>
      <c r="AU79" s="1">
        <f t="shared" si="77"/>
        <v>49271.7231517502</v>
      </c>
    </row>
    <row r="80" s="1" customFormat="1" spans="1:47">
      <c r="A80" s="6"/>
      <c r="B80" s="6"/>
      <c r="C80" s="9">
        <v>4</v>
      </c>
      <c r="D80" s="10">
        <v>10.5410666666667</v>
      </c>
      <c r="E80" s="12">
        <f t="shared" si="78"/>
        <v>5.38332258064516</v>
      </c>
      <c r="F80" s="9" t="s">
        <v>109</v>
      </c>
      <c r="G80" s="6">
        <v>5</v>
      </c>
      <c r="H80" s="11">
        <f t="shared" si="60"/>
        <v>10.5410666666667</v>
      </c>
      <c r="I80" s="11">
        <f t="shared" si="61"/>
        <v>283.691066666667</v>
      </c>
      <c r="J80" s="11">
        <f t="shared" si="62"/>
        <v>0.0655287785822578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0.281607630672862</v>
      </c>
      <c r="O80" s="11">
        <f t="shared" si="79"/>
        <v>0.0930835375792734</v>
      </c>
      <c r="P80" s="11">
        <f t="shared" si="65"/>
        <v>0.00609965052368548</v>
      </c>
      <c r="Q80" s="15">
        <f t="shared" si="66"/>
        <v>0.00115893359950024</v>
      </c>
      <c r="R80" s="11">
        <f t="shared" si="67"/>
        <v>0.0148697958333333</v>
      </c>
      <c r="S80" s="16">
        <f t="shared" si="68"/>
        <v>0.0779387701411666</v>
      </c>
      <c r="T80" s="3">
        <v>0.01</v>
      </c>
      <c r="U80" s="17">
        <f t="shared" si="69"/>
        <v>0.000779387701411666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0.0198793877014117</v>
      </c>
      <c r="AR80" s="24">
        <f t="shared" si="74"/>
        <v>7.82620833333333</v>
      </c>
      <c r="AS80" s="1">
        <f t="shared" si="75"/>
        <v>0.19</v>
      </c>
      <c r="AT80" s="2">
        <f t="shared" si="76"/>
        <v>381.55</v>
      </c>
      <c r="AU80" s="1">
        <f t="shared" si="77"/>
        <v>75567.3634406245</v>
      </c>
    </row>
    <row r="81" s="1" customFormat="1" spans="1:47">
      <c r="A81" s="6"/>
      <c r="B81" s="6"/>
      <c r="C81" s="9">
        <v>5</v>
      </c>
      <c r="D81" s="10">
        <v>16.5327419354839</v>
      </c>
      <c r="E81" s="12">
        <f t="shared" si="78"/>
        <v>10.5410666666667</v>
      </c>
      <c r="F81" s="9" t="s">
        <v>111</v>
      </c>
      <c r="G81" s="6">
        <v>6</v>
      </c>
      <c r="H81" s="11">
        <f t="shared" si="60"/>
        <v>16.5327419354839</v>
      </c>
      <c r="I81" s="11">
        <f t="shared" si="61"/>
        <v>289.682741935484</v>
      </c>
      <c r="J81" s="11">
        <f t="shared" si="62"/>
        <v>0.133271324224174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0.165245970388921</v>
      </c>
      <c r="P81" s="11">
        <f t="shared" si="65"/>
        <v>0.0220225492964401</v>
      </c>
      <c r="Q81" s="15">
        <f t="shared" si="66"/>
        <v>0.00418428436632363</v>
      </c>
      <c r="R81" s="11">
        <f t="shared" si="67"/>
        <v>0.0148697958333333</v>
      </c>
      <c r="S81" s="16">
        <f t="shared" si="68"/>
        <v>0.281394876783971</v>
      </c>
      <c r="T81" s="3">
        <v>0.01</v>
      </c>
      <c r="U81" s="17">
        <f t="shared" si="69"/>
        <v>0.00281394876783971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0.0219139487678397</v>
      </c>
      <c r="AR81" s="24">
        <f t="shared" si="74"/>
        <v>7.82620833333333</v>
      </c>
      <c r="AS81" s="1">
        <f t="shared" si="75"/>
        <v>0.19</v>
      </c>
      <c r="AT81" s="2">
        <f t="shared" si="76"/>
        <v>381.55</v>
      </c>
      <c r="AU81" s="1">
        <f t="shared" si="77"/>
        <v>83301.3247606703</v>
      </c>
    </row>
    <row r="82" s="1" customFormat="1" spans="1:47">
      <c r="A82" s="6"/>
      <c r="B82" s="6"/>
      <c r="C82" s="9">
        <v>6</v>
      </c>
      <c r="D82" s="10">
        <v>20.6663333333333</v>
      </c>
      <c r="E82" s="12">
        <f t="shared" si="78"/>
        <v>16.5327419354839</v>
      </c>
      <c r="F82" s="9" t="s">
        <v>109</v>
      </c>
      <c r="G82" s="6">
        <v>7</v>
      </c>
      <c r="H82" s="11">
        <f t="shared" si="60"/>
        <v>20.6663333333333</v>
      </c>
      <c r="I82" s="11">
        <f t="shared" si="61"/>
        <v>293.816333333333</v>
      </c>
      <c r="J82" s="11">
        <f t="shared" si="62"/>
        <v>0.213846899775959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0.221485504425814</v>
      </c>
      <c r="P82" s="11">
        <f t="shared" si="65"/>
        <v>0.0473639884667748</v>
      </c>
      <c r="Q82" s="15">
        <f t="shared" si="66"/>
        <v>0.00899915780868722</v>
      </c>
      <c r="R82" s="11">
        <f t="shared" si="67"/>
        <v>0.0148697958333333</v>
      </c>
      <c r="S82" s="16">
        <f t="shared" si="68"/>
        <v>0.605197133138439</v>
      </c>
      <c r="T82" s="3">
        <v>0.01</v>
      </c>
      <c r="U82" s="17">
        <f t="shared" si="69"/>
        <v>0.00605197133138439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0.0251519713313844</v>
      </c>
      <c r="AR82" s="24">
        <f t="shared" si="74"/>
        <v>7.82620833333333</v>
      </c>
      <c r="AS82" s="1">
        <f t="shared" si="75"/>
        <v>0.19</v>
      </c>
      <c r="AT82" s="2">
        <f t="shared" si="76"/>
        <v>381.55</v>
      </c>
      <c r="AU82" s="1">
        <f t="shared" si="77"/>
        <v>95609.9950056269</v>
      </c>
    </row>
    <row r="83" s="1" customFormat="1" spans="1:47">
      <c r="A83" s="6"/>
      <c r="B83" s="6"/>
      <c r="C83" s="9">
        <v>7</v>
      </c>
      <c r="D83" s="10">
        <v>21.868935483871</v>
      </c>
      <c r="E83" s="12">
        <f t="shared" si="78"/>
        <v>20.6663333333333</v>
      </c>
      <c r="F83" s="9" t="s">
        <v>109</v>
      </c>
      <c r="G83" s="6">
        <v>8</v>
      </c>
      <c r="H83" s="11">
        <f t="shared" si="60"/>
        <v>21.868935483871</v>
      </c>
      <c r="I83" s="11">
        <f t="shared" si="61"/>
        <v>295.018935483871</v>
      </c>
      <c r="J83" s="11">
        <f t="shared" si="62"/>
        <v>0.244776812614557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0.252383599292373</v>
      </c>
      <c r="P83" s="11">
        <f t="shared" si="65"/>
        <v>0.0617776529909766</v>
      </c>
      <c r="Q83" s="15">
        <f t="shared" si="66"/>
        <v>0.0117377540682855</v>
      </c>
      <c r="R83" s="11">
        <f t="shared" si="67"/>
        <v>0.0148697958333333</v>
      </c>
      <c r="S83" s="16">
        <f t="shared" si="68"/>
        <v>0.789368879024773</v>
      </c>
      <c r="T83" s="3">
        <v>0.01</v>
      </c>
      <c r="U83" s="17">
        <f t="shared" si="69"/>
        <v>0.00789368879024773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0.0269936887902477</v>
      </c>
      <c r="AR83" s="24">
        <f t="shared" si="74"/>
        <v>7.82620833333333</v>
      </c>
      <c r="AS83" s="1">
        <f t="shared" si="75"/>
        <v>0.19</v>
      </c>
      <c r="AT83" s="2">
        <f t="shared" si="76"/>
        <v>381.55</v>
      </c>
      <c r="AU83" s="1">
        <f t="shared" si="77"/>
        <v>102610.90140472</v>
      </c>
    </row>
    <row r="84" s="1" customFormat="1" spans="1:47">
      <c r="A84" s="6"/>
      <c r="B84" s="6"/>
      <c r="C84" s="9">
        <v>8</v>
      </c>
      <c r="D84" s="10">
        <v>19.6341935483871</v>
      </c>
      <c r="E84" s="12">
        <f t="shared" si="78"/>
        <v>21.868935483871</v>
      </c>
      <c r="F84" s="9" t="s">
        <v>109</v>
      </c>
      <c r="G84" s="6">
        <v>9</v>
      </c>
      <c r="H84" s="11">
        <f t="shared" si="60"/>
        <v>19.6341935483871</v>
      </c>
      <c r="I84" s="11">
        <f t="shared" si="61"/>
        <v>292.784193548387</v>
      </c>
      <c r="J84" s="11">
        <f t="shared" si="62"/>
        <v>0.19026858907832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0.26886802963473</v>
      </c>
      <c r="P84" s="11">
        <f t="shared" si="65"/>
        <v>0.0511571406468679</v>
      </c>
      <c r="Q84" s="15">
        <f t="shared" si="66"/>
        <v>0.0097198567229049</v>
      </c>
      <c r="R84" s="11">
        <f t="shared" si="67"/>
        <v>0.0148697958333333</v>
      </c>
      <c r="S84" s="16">
        <f t="shared" si="68"/>
        <v>0.653664437080979</v>
      </c>
      <c r="T84" s="3">
        <v>0.01</v>
      </c>
      <c r="U84" s="17">
        <f t="shared" si="69"/>
        <v>0.00653664437080979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0.0256366443708098</v>
      </c>
      <c r="AR84" s="24">
        <f t="shared" si="74"/>
        <v>7.82620833333333</v>
      </c>
      <c r="AS84" s="1">
        <f t="shared" si="75"/>
        <v>0.19</v>
      </c>
      <c r="AT84" s="2">
        <f t="shared" si="76"/>
        <v>381.55</v>
      </c>
      <c r="AU84" s="1">
        <f t="shared" si="77"/>
        <v>97452.3788994493</v>
      </c>
    </row>
    <row r="85" s="1" customFormat="1" spans="1:47">
      <c r="A85" s="6"/>
      <c r="B85" s="6"/>
      <c r="C85" s="9">
        <v>9</v>
      </c>
      <c r="D85" s="10">
        <v>15.1155333333333</v>
      </c>
      <c r="E85" s="12">
        <f t="shared" si="78"/>
        <v>19.6341935483871</v>
      </c>
      <c r="F85" s="9" t="s">
        <v>109</v>
      </c>
      <c r="G85" s="6">
        <v>10</v>
      </c>
      <c r="H85" s="11">
        <f t="shared" si="60"/>
        <v>15.1155333333333</v>
      </c>
      <c r="I85" s="11">
        <f t="shared" si="61"/>
        <v>288.265533333333</v>
      </c>
      <c r="J85" s="11">
        <f t="shared" si="62"/>
        <v>0.112971982596357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0.295972972321195</v>
      </c>
      <c r="P85" s="11">
        <f t="shared" si="65"/>
        <v>0.0334366534780621</v>
      </c>
      <c r="Q85" s="15">
        <f t="shared" si="66"/>
        <v>0.0063529641608318</v>
      </c>
      <c r="R85" s="11">
        <f t="shared" si="67"/>
        <v>0.0148697958333333</v>
      </c>
      <c r="S85" s="16">
        <f t="shared" si="68"/>
        <v>0.427239501607043</v>
      </c>
      <c r="T85" s="3">
        <v>0.01</v>
      </c>
      <c r="U85" s="17">
        <f t="shared" si="69"/>
        <v>0.00427239501607043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0.0158723950160704</v>
      </c>
      <c r="AR85" s="24">
        <f t="shared" si="74"/>
        <v>7.82620833333333</v>
      </c>
      <c r="AS85" s="1">
        <f t="shared" si="75"/>
        <v>0.19</v>
      </c>
      <c r="AT85" s="2">
        <f t="shared" si="76"/>
        <v>381.55</v>
      </c>
      <c r="AU85" s="1">
        <f t="shared" si="77"/>
        <v>60335.6129911072</v>
      </c>
    </row>
    <row r="86" s="1" customFormat="1" spans="1:47">
      <c r="A86" s="6"/>
      <c r="B86" s="6"/>
      <c r="C86" s="9">
        <v>10</v>
      </c>
      <c r="D86" s="10">
        <v>8.02390322580645</v>
      </c>
      <c r="E86" s="12">
        <f t="shared" si="78"/>
        <v>15.1155333333333</v>
      </c>
      <c r="F86" s="9" t="s">
        <v>109</v>
      </c>
      <c r="G86" s="6">
        <v>11</v>
      </c>
      <c r="H86" s="11">
        <f t="shared" si="60"/>
        <v>8.02390322580645</v>
      </c>
      <c r="I86" s="11">
        <f t="shared" si="61"/>
        <v>281.173903225806</v>
      </c>
      <c r="J86" s="11">
        <f t="shared" si="62"/>
        <v>0.0481937368402148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0.249409502900976</v>
      </c>
      <c r="O86" s="11">
        <f t="shared" si="79"/>
        <v>0.0913888992754899</v>
      </c>
      <c r="P86" s="11">
        <f t="shared" si="65"/>
        <v>0.00440437256179986</v>
      </c>
      <c r="Q86" s="15">
        <f t="shared" si="66"/>
        <v>0.000836830786741973</v>
      </c>
      <c r="R86" s="11">
        <f t="shared" si="67"/>
        <v>0.0148697958333333</v>
      </c>
      <c r="S86" s="16">
        <f t="shared" si="68"/>
        <v>0.0562772210272093</v>
      </c>
      <c r="T86" s="3">
        <v>0.01</v>
      </c>
      <c r="U86" s="17">
        <f t="shared" si="69"/>
        <v>0.000562772210272092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0.0121627722102721</v>
      </c>
      <c r="AR86" s="24">
        <f t="shared" si="74"/>
        <v>7.82620833333333</v>
      </c>
      <c r="AS86" s="1">
        <f t="shared" si="75"/>
        <v>0.19</v>
      </c>
      <c r="AT86" s="2">
        <f t="shared" si="76"/>
        <v>381.55</v>
      </c>
      <c r="AU86" s="1">
        <f t="shared" si="77"/>
        <v>46234.2523755845</v>
      </c>
    </row>
    <row r="87" s="1" customFormat="1" spans="1:48">
      <c r="A87" s="6"/>
      <c r="B87" s="6"/>
      <c r="C87" s="9">
        <v>11</v>
      </c>
      <c r="D87" s="10">
        <v>1.79173333333333</v>
      </c>
      <c r="E87" s="12">
        <f t="shared" si="78"/>
        <v>8.02390322580645</v>
      </c>
      <c r="F87" s="9" t="s">
        <v>111</v>
      </c>
      <c r="G87" s="6">
        <v>12</v>
      </c>
      <c r="H87" s="11">
        <f t="shared" si="60"/>
        <v>1.79173333333333</v>
      </c>
      <c r="I87" s="11">
        <f t="shared" si="61"/>
        <v>274.941733333333</v>
      </c>
      <c r="J87" s="11">
        <f t="shared" si="62"/>
        <v>0.0219833161627109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0.165246610047023</v>
      </c>
      <c r="P87" s="11">
        <f t="shared" si="65"/>
        <v>0.00363266847347992</v>
      </c>
      <c r="Q87" s="15">
        <f t="shared" si="66"/>
        <v>0.000690207009961184</v>
      </c>
      <c r="R87" s="11">
        <f t="shared" si="67"/>
        <v>0.0148697958333333</v>
      </c>
      <c r="S87" s="16">
        <f t="shared" si="68"/>
        <v>0.046416710605667</v>
      </c>
      <c r="T87" s="3">
        <v>0.01</v>
      </c>
      <c r="U87" s="17">
        <f t="shared" si="69"/>
        <v>0.00046416710605667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0.0120641671060567</v>
      </c>
      <c r="AR87" s="24">
        <f t="shared" si="74"/>
        <v>7.82620833333333</v>
      </c>
      <c r="AS87" s="1">
        <f t="shared" si="75"/>
        <v>0.19</v>
      </c>
      <c r="AT87" s="2">
        <f t="shared" si="76"/>
        <v>381.55</v>
      </c>
      <c r="AU87" s="1">
        <f t="shared" si="77"/>
        <v>45859.4255519788</v>
      </c>
      <c r="AV87" s="1">
        <f>SUM(AU76:AU87)</f>
        <v>791423.404747093</v>
      </c>
    </row>
    <row r="88" s="1" customFormat="1" spans="1:46">
      <c r="A88" s="6"/>
      <c r="B88" s="6"/>
      <c r="C88" s="9">
        <v>12</v>
      </c>
      <c r="D88" s="10">
        <v>-7.57722580645161</v>
      </c>
      <c r="E88" s="12">
        <f t="shared" si="78"/>
        <v>1.79173333333333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-3.77010292296774</v>
      </c>
      <c r="E91" s="9"/>
      <c r="F91" s="9"/>
      <c r="G91" s="6">
        <v>1</v>
      </c>
      <c r="H91" s="11">
        <f t="shared" ref="H91:H102" si="80">E92</f>
        <v>-3.77010292296774</v>
      </c>
      <c r="I91" s="11">
        <f t="shared" ref="I91:I102" si="81">H91+273.15</f>
        <v>269.379897077032</v>
      </c>
      <c r="J91" s="11">
        <f t="shared" ref="J91:J102" si="82">EXP(($C$18*(I91-$C$16))/($C$19*I91*$C$16))</f>
        <v>0.0105813963033475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0.000803339607350142</v>
      </c>
      <c r="Q91" s="15">
        <f t="shared" ref="Q91:Q102" si="86">P91*$B$93</f>
        <v>0.000104434148955519</v>
      </c>
      <c r="R91" s="11">
        <f t="shared" ref="R91:R102" si="87">L91*$B$93</f>
        <v>0.0098696</v>
      </c>
      <c r="S91" s="16">
        <f t="shared" ref="S91:S102" si="88">Q91/R91</f>
        <v>0.0105813963033475</v>
      </c>
      <c r="T91" s="3">
        <v>0.01</v>
      </c>
      <c r="U91" s="17">
        <f t="shared" ref="U91:U102" si="89">S91*T91</f>
        <v>0.000105813963033475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0.0149058139630335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15.05</v>
      </c>
      <c r="AU91" s="1">
        <f t="shared" ref="AU91:AU102" si="96">AT91*10000*AS91*0.67*AR91*AQ91</f>
        <v>1483.42826908993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-5.03790322580645</v>
      </c>
      <c r="E92" s="12">
        <f t="shared" ref="E92:E103" si="97">D91</f>
        <v>-3.77010292296774</v>
      </c>
      <c r="F92" s="9" t="s">
        <v>109</v>
      </c>
      <c r="G92" s="6">
        <v>2</v>
      </c>
      <c r="H92" s="11">
        <f t="shared" si="80"/>
        <v>-5.03790322580645</v>
      </c>
      <c r="I92" s="11">
        <f t="shared" si="81"/>
        <v>268.112096774194</v>
      </c>
      <c r="J92" s="11">
        <f t="shared" si="82"/>
        <v>0.00891897015861894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0.15103666039265</v>
      </c>
      <c r="P92" s="11">
        <f t="shared" si="85"/>
        <v>0.00134709146689951</v>
      </c>
      <c r="Q92" s="15">
        <f t="shared" si="86"/>
        <v>0.000175121890696936</v>
      </c>
      <c r="R92" s="11">
        <f t="shared" si="87"/>
        <v>0.0098696</v>
      </c>
      <c r="S92" s="16">
        <f t="shared" si="88"/>
        <v>0.0177435651593718</v>
      </c>
      <c r="T92" s="3">
        <v>0.01</v>
      </c>
      <c r="U92" s="17">
        <f t="shared" si="89"/>
        <v>0.000177435651593718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0.0149774356515937</v>
      </c>
      <c r="AR92" s="24">
        <f t="shared" si="93"/>
        <v>7.592</v>
      </c>
      <c r="AS92" s="1">
        <f t="shared" si="94"/>
        <v>0.13</v>
      </c>
      <c r="AT92" s="2">
        <f t="shared" si="95"/>
        <v>15.05</v>
      </c>
      <c r="AU92" s="1">
        <f t="shared" si="96"/>
        <v>1490.55606752843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-0.605068965517242</v>
      </c>
      <c r="E93" s="12">
        <f t="shared" si="97"/>
        <v>-5.03790322580645</v>
      </c>
      <c r="F93" s="9" t="s">
        <v>109</v>
      </c>
      <c r="G93" s="6">
        <v>3</v>
      </c>
      <c r="H93" s="11">
        <f t="shared" si="80"/>
        <v>-0.605068965517242</v>
      </c>
      <c r="I93" s="11">
        <f t="shared" si="81"/>
        <v>272.544931034483</v>
      </c>
      <c r="J93" s="11">
        <f t="shared" si="82"/>
        <v>0.016100454969208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0.22560956892575</v>
      </c>
      <c r="P93" s="11">
        <f t="shared" si="85"/>
        <v>0.00363241670511146</v>
      </c>
      <c r="Q93" s="15">
        <f t="shared" si="86"/>
        <v>0.00047221417166449</v>
      </c>
      <c r="R93" s="11">
        <f t="shared" si="87"/>
        <v>0.0098696</v>
      </c>
      <c r="S93" s="16">
        <f t="shared" si="88"/>
        <v>0.0478453201410888</v>
      </c>
      <c r="T93" s="3">
        <v>0.01</v>
      </c>
      <c r="U93" s="17">
        <f t="shared" si="89"/>
        <v>0.000478453201410888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0.0152784532014109</v>
      </c>
      <c r="AR93" s="24">
        <f t="shared" si="93"/>
        <v>7.592</v>
      </c>
      <c r="AS93" s="1">
        <f t="shared" si="94"/>
        <v>0.13</v>
      </c>
      <c r="AT93" s="2">
        <f t="shared" si="95"/>
        <v>15.05</v>
      </c>
      <c r="AU93" s="1">
        <f t="shared" si="96"/>
        <v>1520.51336767979</v>
      </c>
    </row>
    <row r="94" s="1" customFormat="1" spans="1:47">
      <c r="A94" s="6"/>
      <c r="B94" s="6"/>
      <c r="C94" s="9">
        <v>3</v>
      </c>
      <c r="D94" s="10">
        <v>5.38332258064516</v>
      </c>
      <c r="E94" s="12">
        <f t="shared" si="97"/>
        <v>-0.605068965517242</v>
      </c>
      <c r="F94" s="9" t="s">
        <v>109</v>
      </c>
      <c r="G94" s="6">
        <v>4</v>
      </c>
      <c r="H94" s="11">
        <f t="shared" si="80"/>
        <v>5.38332258064516</v>
      </c>
      <c r="I94" s="11">
        <f t="shared" si="81"/>
        <v>278.533322580645</v>
      </c>
      <c r="J94" s="11">
        <f t="shared" si="82"/>
        <v>0.0347067782739451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0.297897152220639</v>
      </c>
      <c r="P94" s="11">
        <f t="shared" si="85"/>
        <v>0.0103390504105614</v>
      </c>
      <c r="Q94" s="15">
        <f t="shared" si="86"/>
        <v>0.00134407655337298</v>
      </c>
      <c r="R94" s="11">
        <f t="shared" si="87"/>
        <v>0.0098696</v>
      </c>
      <c r="S94" s="16">
        <f t="shared" si="88"/>
        <v>0.136183488021093</v>
      </c>
      <c r="T94" s="3">
        <v>0.01</v>
      </c>
      <c r="U94" s="17">
        <f t="shared" si="89"/>
        <v>0.00136183488021093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0.0161618348802109</v>
      </c>
      <c r="AR94" s="24">
        <f t="shared" si="93"/>
        <v>7.592</v>
      </c>
      <c r="AS94" s="1">
        <f t="shared" si="94"/>
        <v>0.13</v>
      </c>
      <c r="AT94" s="2">
        <f t="shared" si="95"/>
        <v>15.05</v>
      </c>
      <c r="AU94" s="1">
        <f t="shared" si="96"/>
        <v>1608.42761093936</v>
      </c>
    </row>
    <row r="95" s="1" customFormat="1" spans="1:47">
      <c r="A95" s="6"/>
      <c r="B95" s="6"/>
      <c r="C95" s="9">
        <v>4</v>
      </c>
      <c r="D95" s="10">
        <v>10.5410666666667</v>
      </c>
      <c r="E95" s="12">
        <f t="shared" si="97"/>
        <v>5.38332258064516</v>
      </c>
      <c r="F95" s="9" t="s">
        <v>109</v>
      </c>
      <c r="G95" s="6">
        <v>5</v>
      </c>
      <c r="H95" s="11">
        <f t="shared" si="80"/>
        <v>10.5410666666667</v>
      </c>
      <c r="I95" s="11">
        <f t="shared" si="81"/>
        <v>283.691066666667</v>
      </c>
      <c r="J95" s="11">
        <f t="shared" si="82"/>
        <v>0.0655287785822578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0.273180196719574</v>
      </c>
      <c r="O95" s="11">
        <f t="shared" si="98"/>
        <v>0.0902979050905038</v>
      </c>
      <c r="P95" s="11">
        <f t="shared" si="85"/>
        <v>0.00591711142911736</v>
      </c>
      <c r="Q95" s="15">
        <f t="shared" si="86"/>
        <v>0.000769224485785256</v>
      </c>
      <c r="R95" s="11">
        <f t="shared" si="87"/>
        <v>0.0098696</v>
      </c>
      <c r="S95" s="16">
        <f t="shared" si="88"/>
        <v>0.0779387701411664</v>
      </c>
      <c r="T95" s="3">
        <v>0.01</v>
      </c>
      <c r="U95" s="17">
        <f t="shared" si="89"/>
        <v>0.000779387701411664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0.0278793877014117</v>
      </c>
      <c r="AR95" s="24">
        <f t="shared" si="93"/>
        <v>7.592</v>
      </c>
      <c r="AS95" s="1">
        <f t="shared" si="94"/>
        <v>0.13</v>
      </c>
      <c r="AT95" s="2">
        <f t="shared" si="95"/>
        <v>15.05</v>
      </c>
      <c r="AU95" s="1">
        <f t="shared" si="96"/>
        <v>2774.55977538416</v>
      </c>
    </row>
    <row r="96" s="1" customFormat="1" spans="1:47">
      <c r="A96" s="6"/>
      <c r="B96" s="6"/>
      <c r="C96" s="9">
        <v>5</v>
      </c>
      <c r="D96" s="10">
        <v>16.5327419354839</v>
      </c>
      <c r="E96" s="12">
        <f t="shared" si="97"/>
        <v>10.5410666666667</v>
      </c>
      <c r="F96" s="9" t="s">
        <v>111</v>
      </c>
      <c r="G96" s="6">
        <v>6</v>
      </c>
      <c r="H96" s="11">
        <f t="shared" si="80"/>
        <v>16.5327419354839</v>
      </c>
      <c r="I96" s="11">
        <f t="shared" si="81"/>
        <v>289.682741935484</v>
      </c>
      <c r="J96" s="11">
        <f t="shared" si="82"/>
        <v>0.133271324224174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0.160300793661386</v>
      </c>
      <c r="P96" s="11">
        <f t="shared" si="85"/>
        <v>0.021363499045439</v>
      </c>
      <c r="Q96" s="15">
        <f t="shared" si="86"/>
        <v>0.00277725487590707</v>
      </c>
      <c r="R96" s="11">
        <f t="shared" si="87"/>
        <v>0.0098696</v>
      </c>
      <c r="S96" s="16">
        <f t="shared" si="88"/>
        <v>0.28139487678397</v>
      </c>
      <c r="T96" s="3">
        <v>0.01</v>
      </c>
      <c r="U96" s="17">
        <f t="shared" si="89"/>
        <v>0.0028139487678397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0.0299139487678397</v>
      </c>
      <c r="AR96" s="24">
        <f t="shared" si="93"/>
        <v>7.592</v>
      </c>
      <c r="AS96" s="1">
        <f t="shared" si="94"/>
        <v>0.13</v>
      </c>
      <c r="AT96" s="2">
        <f t="shared" si="95"/>
        <v>15.05</v>
      </c>
      <c r="AU96" s="1">
        <f t="shared" si="96"/>
        <v>2977.03951977209</v>
      </c>
    </row>
    <row r="97" s="1" customFormat="1" spans="1:47">
      <c r="A97" s="6"/>
      <c r="B97" s="6"/>
      <c r="C97" s="9">
        <v>6</v>
      </c>
      <c r="D97" s="10">
        <v>20.6663333333333</v>
      </c>
      <c r="E97" s="12">
        <f t="shared" si="97"/>
        <v>16.5327419354839</v>
      </c>
      <c r="F97" s="9" t="s">
        <v>109</v>
      </c>
      <c r="G97" s="6">
        <v>7</v>
      </c>
      <c r="H97" s="11">
        <f t="shared" si="80"/>
        <v>20.6663333333333</v>
      </c>
      <c r="I97" s="11">
        <f t="shared" si="81"/>
        <v>293.816333333333</v>
      </c>
      <c r="J97" s="11">
        <f t="shared" si="82"/>
        <v>0.213846899775959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0.214857294615947</v>
      </c>
      <c r="P97" s="11">
        <f t="shared" si="85"/>
        <v>0.0459465663478702</v>
      </c>
      <c r="Q97" s="15">
        <f t="shared" si="86"/>
        <v>0.00597305362522312</v>
      </c>
      <c r="R97" s="11">
        <f t="shared" si="87"/>
        <v>0.0098696</v>
      </c>
      <c r="S97" s="16">
        <f t="shared" si="88"/>
        <v>0.605197133138438</v>
      </c>
      <c r="T97" s="3">
        <v>0.01</v>
      </c>
      <c r="U97" s="17">
        <f t="shared" si="89"/>
        <v>0.00605197133138438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0.0331519713313844</v>
      </c>
      <c r="AR97" s="24">
        <f t="shared" si="93"/>
        <v>7.592</v>
      </c>
      <c r="AS97" s="1">
        <f t="shared" si="94"/>
        <v>0.13</v>
      </c>
      <c r="AT97" s="2">
        <f t="shared" si="95"/>
        <v>15.05</v>
      </c>
      <c r="AU97" s="1">
        <f t="shared" si="96"/>
        <v>3299.28788665937</v>
      </c>
    </row>
    <row r="98" s="1" customFormat="1" spans="1:47">
      <c r="A98" s="6"/>
      <c r="B98" s="6"/>
      <c r="C98" s="9">
        <v>7</v>
      </c>
      <c r="D98" s="10">
        <v>21.868935483871</v>
      </c>
      <c r="E98" s="12">
        <f t="shared" si="97"/>
        <v>20.6663333333333</v>
      </c>
      <c r="F98" s="9" t="s">
        <v>109</v>
      </c>
      <c r="G98" s="6">
        <v>8</v>
      </c>
      <c r="H98" s="11">
        <f t="shared" si="80"/>
        <v>21.868935483871</v>
      </c>
      <c r="I98" s="11">
        <f t="shared" si="81"/>
        <v>295.018935483871</v>
      </c>
      <c r="J98" s="11">
        <f t="shared" si="82"/>
        <v>0.244776812614557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0.244830728268077</v>
      </c>
      <c r="P98" s="11">
        <f t="shared" si="85"/>
        <v>0.0599288852955606</v>
      </c>
      <c r="Q98" s="15">
        <f t="shared" si="86"/>
        <v>0.00779075508842288</v>
      </c>
      <c r="R98" s="11">
        <f t="shared" si="87"/>
        <v>0.0098696</v>
      </c>
      <c r="S98" s="16">
        <f t="shared" si="88"/>
        <v>0.789368879024771</v>
      </c>
      <c r="T98" s="3">
        <v>0.01</v>
      </c>
      <c r="U98" s="17">
        <f t="shared" si="89"/>
        <v>0.00789368879024772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0.0349936887902477</v>
      </c>
      <c r="AR98" s="24">
        <f t="shared" si="93"/>
        <v>7.592</v>
      </c>
      <c r="AS98" s="1">
        <f t="shared" si="94"/>
        <v>0.13</v>
      </c>
      <c r="AT98" s="2">
        <f t="shared" si="95"/>
        <v>15.05</v>
      </c>
      <c r="AU98" s="1">
        <f t="shared" si="96"/>
        <v>3482.57581370112</v>
      </c>
    </row>
    <row r="99" s="1" customFormat="1" spans="1:47">
      <c r="A99" s="6"/>
      <c r="B99" s="6"/>
      <c r="C99" s="9">
        <v>8</v>
      </c>
      <c r="D99" s="10">
        <v>19.6341935483871</v>
      </c>
      <c r="E99" s="12">
        <f t="shared" si="97"/>
        <v>21.868935483871</v>
      </c>
      <c r="F99" s="9" t="s">
        <v>109</v>
      </c>
      <c r="G99" s="6">
        <v>9</v>
      </c>
      <c r="H99" s="11">
        <f t="shared" si="80"/>
        <v>19.6341935483871</v>
      </c>
      <c r="I99" s="11">
        <f t="shared" si="81"/>
        <v>292.784193548387</v>
      </c>
      <c r="J99" s="11">
        <f t="shared" si="82"/>
        <v>0.19026858907832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0.260821842972517</v>
      </c>
      <c r="P99" s="11">
        <f t="shared" si="85"/>
        <v>0.0496262040631879</v>
      </c>
      <c r="Q99" s="15">
        <f t="shared" si="86"/>
        <v>0.00645140652821442</v>
      </c>
      <c r="R99" s="11">
        <f t="shared" si="87"/>
        <v>0.0098696</v>
      </c>
      <c r="S99" s="16">
        <f t="shared" si="88"/>
        <v>0.653664437080978</v>
      </c>
      <c r="T99" s="3">
        <v>0.01</v>
      </c>
      <c r="U99" s="17">
        <f t="shared" si="89"/>
        <v>0.00653664437080978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0.0336366443708098</v>
      </c>
      <c r="AR99" s="24">
        <f t="shared" si="93"/>
        <v>7.592</v>
      </c>
      <c r="AS99" s="1">
        <f t="shared" si="94"/>
        <v>0.13</v>
      </c>
      <c r="AT99" s="2">
        <f t="shared" si="95"/>
        <v>15.05</v>
      </c>
      <c r="AU99" s="1">
        <f t="shared" si="96"/>
        <v>3347.5226016325</v>
      </c>
    </row>
    <row r="100" s="1" customFormat="1" spans="1:47">
      <c r="A100" s="6"/>
      <c r="B100" s="6"/>
      <c r="C100" s="9">
        <v>9</v>
      </c>
      <c r="D100" s="10">
        <v>15.1155333333333</v>
      </c>
      <c r="E100" s="12">
        <f t="shared" si="97"/>
        <v>19.6341935483871</v>
      </c>
      <c r="F100" s="9" t="s">
        <v>109</v>
      </c>
      <c r="G100" s="6">
        <v>10</v>
      </c>
      <c r="H100" s="11">
        <f t="shared" si="80"/>
        <v>15.1155333333333</v>
      </c>
      <c r="I100" s="11">
        <f t="shared" si="81"/>
        <v>288.265533333333</v>
      </c>
      <c r="J100" s="11">
        <f t="shared" si="82"/>
        <v>0.112971982596357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0.287115638909329</v>
      </c>
      <c r="P100" s="11">
        <f t="shared" si="85"/>
        <v>0.0324360229620066</v>
      </c>
      <c r="Q100" s="15">
        <f t="shared" si="86"/>
        <v>0.00421668298506086</v>
      </c>
      <c r="R100" s="11">
        <f t="shared" si="87"/>
        <v>0.0098696</v>
      </c>
      <c r="S100" s="16">
        <f t="shared" si="88"/>
        <v>0.427239501607042</v>
      </c>
      <c r="T100" s="3">
        <v>0.01</v>
      </c>
      <c r="U100" s="17">
        <f t="shared" si="89"/>
        <v>0.00427239501607042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0.0190723950160704</v>
      </c>
      <c r="AR100" s="24">
        <f t="shared" si="93"/>
        <v>7.592</v>
      </c>
      <c r="AS100" s="1">
        <f t="shared" si="94"/>
        <v>0.13</v>
      </c>
      <c r="AT100" s="2">
        <f t="shared" si="95"/>
        <v>15.05</v>
      </c>
      <c r="AU100" s="1">
        <f t="shared" si="96"/>
        <v>1898.08688047861</v>
      </c>
    </row>
    <row r="101" s="1" customFormat="1" spans="1:47">
      <c r="A101" s="6"/>
      <c r="B101" s="6"/>
      <c r="C101" s="9">
        <v>10</v>
      </c>
      <c r="D101" s="10">
        <v>8.02390322580645</v>
      </c>
      <c r="E101" s="12">
        <f t="shared" si="97"/>
        <v>15.1155333333333</v>
      </c>
      <c r="F101" s="9" t="s">
        <v>109</v>
      </c>
      <c r="G101" s="6">
        <v>11</v>
      </c>
      <c r="H101" s="11">
        <f t="shared" si="80"/>
        <v>8.02390322580645</v>
      </c>
      <c r="I101" s="11">
        <f t="shared" si="81"/>
        <v>281.173903225806</v>
      </c>
      <c r="J101" s="11">
        <f t="shared" si="82"/>
        <v>0.0481937368402148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0.241945635149956</v>
      </c>
      <c r="O101" s="11">
        <f t="shared" si="98"/>
        <v>0.0886539807973661</v>
      </c>
      <c r="P101" s="11">
        <f t="shared" si="85"/>
        <v>0.00427256662038572</v>
      </c>
      <c r="Q101" s="15">
        <f t="shared" si="86"/>
        <v>0.000555433660650143</v>
      </c>
      <c r="R101" s="11">
        <f t="shared" si="87"/>
        <v>0.0098696</v>
      </c>
      <c r="S101" s="16">
        <f t="shared" si="88"/>
        <v>0.0562772210272091</v>
      </c>
      <c r="T101" s="3">
        <v>0.01</v>
      </c>
      <c r="U101" s="17">
        <f t="shared" si="89"/>
        <v>0.000562772210272092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0.0153627722102721</v>
      </c>
      <c r="AR101" s="24">
        <f t="shared" si="93"/>
        <v>7.592</v>
      </c>
      <c r="AS101" s="1">
        <f t="shared" si="94"/>
        <v>0.13</v>
      </c>
      <c r="AT101" s="2">
        <f t="shared" si="95"/>
        <v>15.05</v>
      </c>
      <c r="AU101" s="1">
        <f t="shared" si="96"/>
        <v>1528.90480485166</v>
      </c>
    </row>
    <row r="102" s="1" customFormat="1" spans="1:48">
      <c r="A102" s="6"/>
      <c r="B102" s="6"/>
      <c r="C102" s="9">
        <v>11</v>
      </c>
      <c r="D102" s="10">
        <v>1.79173333333333</v>
      </c>
      <c r="E102" s="12">
        <f t="shared" si="97"/>
        <v>8.02390322580645</v>
      </c>
      <c r="F102" s="9" t="s">
        <v>111</v>
      </c>
      <c r="G102" s="6">
        <v>12</v>
      </c>
      <c r="H102" s="11">
        <f t="shared" si="80"/>
        <v>1.79173333333333</v>
      </c>
      <c r="I102" s="11">
        <f t="shared" si="81"/>
        <v>274.941733333333</v>
      </c>
      <c r="J102" s="11">
        <f t="shared" si="82"/>
        <v>0.0219833161627109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0.16030141417698</v>
      </c>
      <c r="P102" s="11">
        <f t="shared" si="85"/>
        <v>0.00352395666918223</v>
      </c>
      <c r="Q102" s="15">
        <f t="shared" si="86"/>
        <v>0.00045811436699369</v>
      </c>
      <c r="R102" s="11">
        <f t="shared" si="87"/>
        <v>0.0098696</v>
      </c>
      <c r="S102" s="16">
        <f t="shared" si="88"/>
        <v>0.0464167106056669</v>
      </c>
      <c r="T102" s="3">
        <v>0.01</v>
      </c>
      <c r="U102" s="17">
        <f t="shared" si="89"/>
        <v>0.000464167106056669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0.0152641671060567</v>
      </c>
      <c r="AR102" s="24">
        <f t="shared" si="93"/>
        <v>7.592</v>
      </c>
      <c r="AS102" s="1">
        <f t="shared" si="94"/>
        <v>0.13</v>
      </c>
      <c r="AT102" s="2">
        <f t="shared" si="95"/>
        <v>15.05</v>
      </c>
      <c r="AU102" s="1">
        <f t="shared" si="96"/>
        <v>1519.09161387581</v>
      </c>
      <c r="AV102" s="1">
        <f>SUM(AU91:AU102)</f>
        <v>26929.9942115928</v>
      </c>
    </row>
    <row r="103" s="1" customFormat="1" spans="1:46">
      <c r="A103" s="6"/>
      <c r="B103" s="6"/>
      <c r="C103" s="9">
        <v>12</v>
      </c>
      <c r="D103" s="10">
        <v>-7.57722580645161</v>
      </c>
      <c r="E103" s="12">
        <f t="shared" si="97"/>
        <v>1.79173333333333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-3.77010292296774</v>
      </c>
      <c r="E107" s="9"/>
      <c r="F107" s="9"/>
      <c r="G107" s="6">
        <v>1</v>
      </c>
      <c r="H107" s="11">
        <f t="shared" ref="H107:H118" si="99">E108</f>
        <v>-3.77010292296774</v>
      </c>
      <c r="I107" s="11">
        <f t="shared" ref="I107:I118" si="100">H107+273.15</f>
        <v>269.379897077032</v>
      </c>
      <c r="J107" s="11">
        <f t="shared" ref="J107:J118" si="101">EXP(($C$18*(I107-$C$16))/($C$19*I107*$C$16))</f>
        <v>0.0105813963033475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0.0320833755685463</v>
      </c>
      <c r="Q107" s="15">
        <f t="shared" ref="Q107:Q118" si="105">P107*$B$109</f>
        <v>0.00930417891487843</v>
      </c>
      <c r="R107" s="11">
        <f t="shared" ref="R107:R118" si="106">L107*$B$109</f>
        <v>0.87929595</v>
      </c>
      <c r="S107" s="16">
        <f t="shared" ref="S107:S118" si="107">Q107/R107</f>
        <v>0.0105813963033475</v>
      </c>
      <c r="T107" s="3">
        <v>0.27</v>
      </c>
      <c r="U107" s="17">
        <f t="shared" ref="U107:U118" si="108">S107*T107</f>
        <v>0.00285697700190383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0.22695511063147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11.6441666666667</v>
      </c>
      <c r="AF107" s="1">
        <f t="shared" ref="AF107:AF118" si="113">AE107*10000*AC107*AB107</f>
        <v>296771.157447985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-5.03790322580645</v>
      </c>
      <c r="E108" s="12">
        <f t="shared" ref="E108:E119" si="114">D107</f>
        <v>-3.77010292296774</v>
      </c>
      <c r="F108" s="9" t="s">
        <v>109</v>
      </c>
      <c r="G108" s="6">
        <v>2</v>
      </c>
      <c r="H108" s="11">
        <f t="shared" si="99"/>
        <v>-5.03790322580645</v>
      </c>
      <c r="I108" s="11">
        <f t="shared" si="100"/>
        <v>268.112096774194</v>
      </c>
      <c r="J108" s="11">
        <f t="shared" si="101"/>
        <v>0.00891897015861894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6.03202662443145</v>
      </c>
      <c r="P108" s="11">
        <f t="shared" si="104"/>
        <v>0.0537994654592991</v>
      </c>
      <c r="Q108" s="15">
        <f t="shared" si="105"/>
        <v>0.0156018449831967</v>
      </c>
      <c r="R108" s="11">
        <f t="shared" si="106"/>
        <v>0.87929595</v>
      </c>
      <c r="S108" s="16">
        <f t="shared" si="107"/>
        <v>0.0177435651593718</v>
      </c>
      <c r="T108" s="3">
        <v>0.27</v>
      </c>
      <c r="U108" s="17">
        <f t="shared" si="108"/>
        <v>0.00479076259303039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0.227330845171826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11.6441666666667</v>
      </c>
      <c r="AF108" s="1">
        <f t="shared" si="113"/>
        <v>297262.475639166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-0.605068965517242</v>
      </c>
      <c r="E109" s="12">
        <f t="shared" si="114"/>
        <v>-5.03790322580645</v>
      </c>
      <c r="F109" s="9" t="s">
        <v>109</v>
      </c>
      <c r="G109" s="6">
        <v>3</v>
      </c>
      <c r="H109" s="11">
        <f t="shared" si="99"/>
        <v>-0.605068965517242</v>
      </c>
      <c r="I109" s="11">
        <f t="shared" si="100"/>
        <v>272.544931034483</v>
      </c>
      <c r="J109" s="11">
        <f t="shared" si="101"/>
        <v>0.016100454969208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9.01028215897215</v>
      </c>
      <c r="P109" s="11">
        <f t="shared" si="104"/>
        <v>0.145069642160389</v>
      </c>
      <c r="Q109" s="15">
        <f t="shared" si="105"/>
        <v>0.0420701962265128</v>
      </c>
      <c r="R109" s="11">
        <f t="shared" si="106"/>
        <v>0.87929595</v>
      </c>
      <c r="S109" s="16">
        <f t="shared" si="107"/>
        <v>0.0478453201410888</v>
      </c>
      <c r="T109" s="3">
        <v>0.27</v>
      </c>
      <c r="U109" s="17">
        <f t="shared" si="108"/>
        <v>0.012918236438094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0.228910013339922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11.6441666666667</v>
      </c>
      <c r="AF109" s="1">
        <f t="shared" si="113"/>
        <v>299327.428324068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5.38332258064516</v>
      </c>
      <c r="E110" s="12">
        <f t="shared" si="114"/>
        <v>-0.605068965517242</v>
      </c>
      <c r="F110" s="9" t="s">
        <v>109</v>
      </c>
      <c r="G110" s="6">
        <v>4</v>
      </c>
      <c r="H110" s="11">
        <f t="shared" si="99"/>
        <v>5.38332258064516</v>
      </c>
      <c r="I110" s="11">
        <f t="shared" si="100"/>
        <v>278.533322580645</v>
      </c>
      <c r="J110" s="11">
        <f t="shared" si="101"/>
        <v>0.0347067782739451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11.8972675168118</v>
      </c>
      <c r="P110" s="11">
        <f t="shared" si="104"/>
        <v>0.412915825771796</v>
      </c>
      <c r="Q110" s="15">
        <f t="shared" si="105"/>
        <v>0.119745589473821</v>
      </c>
      <c r="R110" s="11">
        <f t="shared" si="106"/>
        <v>0.87929595</v>
      </c>
      <c r="S110" s="16">
        <f t="shared" si="107"/>
        <v>0.136183488021093</v>
      </c>
      <c r="T110" s="3">
        <v>0.27</v>
      </c>
      <c r="U110" s="17">
        <f t="shared" si="108"/>
        <v>0.0367695417656952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0.233544321965075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11.6441666666667</v>
      </c>
      <c r="AF110" s="1">
        <f t="shared" si="113"/>
        <v>305387.345330701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10.5410666666667</v>
      </c>
      <c r="E111" s="12">
        <f t="shared" si="114"/>
        <v>5.38332258064516</v>
      </c>
      <c r="F111" s="9" t="s">
        <v>109</v>
      </c>
      <c r="G111" s="6">
        <v>5</v>
      </c>
      <c r="H111" s="11">
        <f t="shared" si="99"/>
        <v>10.5410666666667</v>
      </c>
      <c r="I111" s="11">
        <f t="shared" si="100"/>
        <v>283.691066666667</v>
      </c>
      <c r="J111" s="11">
        <f t="shared" si="101"/>
        <v>0.0655287785822578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10.910134106488</v>
      </c>
      <c r="O111" s="11">
        <f t="shared" si="115"/>
        <v>3.606272584552</v>
      </c>
      <c r="P111" s="11">
        <f t="shared" si="104"/>
        <v>0.236314637700375</v>
      </c>
      <c r="Q111" s="15">
        <f t="shared" si="105"/>
        <v>0.0685312449331086</v>
      </c>
      <c r="R111" s="11">
        <f t="shared" si="106"/>
        <v>0.87929595</v>
      </c>
      <c r="S111" s="16">
        <f t="shared" si="107"/>
        <v>0.0779387701411665</v>
      </c>
      <c r="T111" s="3">
        <v>0.27</v>
      </c>
      <c r="U111" s="17">
        <f t="shared" si="108"/>
        <v>0.0210434679381149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0.279288745820376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11.6441666666667</v>
      </c>
      <c r="AF111" s="1">
        <f t="shared" si="113"/>
        <v>365203.692169319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16.5327419354839</v>
      </c>
      <c r="E112" s="12">
        <f t="shared" si="114"/>
        <v>10.5410666666667</v>
      </c>
      <c r="F112" s="9" t="s">
        <v>111</v>
      </c>
      <c r="G112" s="6">
        <v>6</v>
      </c>
      <c r="H112" s="11">
        <f t="shared" si="99"/>
        <v>16.5327419354839</v>
      </c>
      <c r="I112" s="11">
        <f t="shared" si="100"/>
        <v>289.682741935484</v>
      </c>
      <c r="J112" s="11">
        <f t="shared" si="101"/>
        <v>0.133271324224174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6.40201294685162</v>
      </c>
      <c r="P112" s="11">
        <f t="shared" si="104"/>
        <v>0.853204743127221</v>
      </c>
      <c r="Q112" s="15">
        <f t="shared" si="105"/>
        <v>0.247429375506894</v>
      </c>
      <c r="R112" s="11">
        <f t="shared" si="106"/>
        <v>0.87929595</v>
      </c>
      <c r="S112" s="16">
        <f t="shared" si="107"/>
        <v>0.28139487678397</v>
      </c>
      <c r="T112" s="3">
        <v>0.27</v>
      </c>
      <c r="U112" s="17">
        <f t="shared" si="108"/>
        <v>0.075976616731672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0.289962256630964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11.6441666666667</v>
      </c>
      <c r="AF112" s="1">
        <f t="shared" si="113"/>
        <v>379160.593815986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20.6663333333333</v>
      </c>
      <c r="E113" s="12">
        <f t="shared" si="114"/>
        <v>16.5327419354839</v>
      </c>
      <c r="F113" s="9" t="s">
        <v>109</v>
      </c>
      <c r="G113" s="6">
        <v>7</v>
      </c>
      <c r="H113" s="11">
        <f t="shared" si="99"/>
        <v>20.6663333333333</v>
      </c>
      <c r="I113" s="11">
        <f t="shared" si="100"/>
        <v>293.816333333333</v>
      </c>
      <c r="J113" s="11">
        <f t="shared" si="101"/>
        <v>0.213846899775959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8.5808632037244</v>
      </c>
      <c r="P113" s="11">
        <f t="shared" si="104"/>
        <v>1.83499099351807</v>
      </c>
      <c r="Q113" s="15">
        <f t="shared" si="105"/>
        <v>0.532147388120239</v>
      </c>
      <c r="R113" s="11">
        <f t="shared" si="106"/>
        <v>0.87929595</v>
      </c>
      <c r="S113" s="16">
        <f t="shared" si="107"/>
        <v>0.605197133138438</v>
      </c>
      <c r="T113" s="3">
        <v>0.27</v>
      </c>
      <c r="U113" s="17">
        <f t="shared" si="108"/>
        <v>0.163403225947378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0.306949246801576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11.6441666666667</v>
      </c>
      <c r="AF113" s="1">
        <f t="shared" si="113"/>
        <v>401373.130561527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21.868935483871</v>
      </c>
      <c r="E114" s="12">
        <f t="shared" si="114"/>
        <v>20.6663333333333</v>
      </c>
      <c r="F114" s="9" t="s">
        <v>109</v>
      </c>
      <c r="G114" s="6">
        <v>8</v>
      </c>
      <c r="H114" s="11">
        <f t="shared" si="99"/>
        <v>21.868935483871</v>
      </c>
      <c r="I114" s="11">
        <f t="shared" si="100"/>
        <v>295.018935483871</v>
      </c>
      <c r="J114" s="11">
        <f t="shared" si="101"/>
        <v>0.244776812614557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9.77792721020634</v>
      </c>
      <c r="P114" s="11">
        <f t="shared" si="104"/>
        <v>2.39340985649145</v>
      </c>
      <c r="Q114" s="15">
        <f t="shared" si="105"/>
        <v>0.694088858382521</v>
      </c>
      <c r="R114" s="11">
        <f t="shared" si="106"/>
        <v>0.87929595</v>
      </c>
      <c r="S114" s="16">
        <f t="shared" si="107"/>
        <v>0.789368879024771</v>
      </c>
      <c r="T114" s="3">
        <v>0.27</v>
      </c>
      <c r="U114" s="17">
        <f t="shared" si="108"/>
        <v>0.213129597336688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0.316611080762519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11.6441666666667</v>
      </c>
      <c r="AF114" s="1">
        <f t="shared" si="113"/>
        <v>414007.142810387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19.6341935483871</v>
      </c>
      <c r="E115" s="12">
        <f t="shared" si="114"/>
        <v>21.868935483871</v>
      </c>
      <c r="F115" s="9" t="s">
        <v>109</v>
      </c>
      <c r="G115" s="6">
        <v>9</v>
      </c>
      <c r="H115" s="11">
        <f t="shared" si="99"/>
        <v>19.6341935483871</v>
      </c>
      <c r="I115" s="11">
        <f t="shared" si="100"/>
        <v>292.784193548387</v>
      </c>
      <c r="J115" s="11">
        <f t="shared" si="101"/>
        <v>0.19026858907832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10.4165723537149</v>
      </c>
      <c r="P115" s="11">
        <f t="shared" si="104"/>
        <v>1.98194652477357</v>
      </c>
      <c r="Q115" s="15">
        <f t="shared" si="105"/>
        <v>0.574764492184334</v>
      </c>
      <c r="R115" s="11">
        <f t="shared" si="106"/>
        <v>0.87929595</v>
      </c>
      <c r="S115" s="16">
        <f t="shared" si="107"/>
        <v>0.653664437080978</v>
      </c>
      <c r="T115" s="3">
        <v>0.27</v>
      </c>
      <c r="U115" s="17">
        <f t="shared" si="108"/>
        <v>0.176489398011864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0.260691890033705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11.6441666666667</v>
      </c>
      <c r="AF115" s="1">
        <f t="shared" si="113"/>
        <v>340886.062126322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15.1155333333333</v>
      </c>
      <c r="E116" s="12">
        <f t="shared" si="114"/>
        <v>19.6341935483871</v>
      </c>
      <c r="F116" s="9" t="s">
        <v>109</v>
      </c>
      <c r="G116" s="6">
        <v>10</v>
      </c>
      <c r="H116" s="11">
        <f t="shared" si="99"/>
        <v>15.1155333333333</v>
      </c>
      <c r="I116" s="11">
        <f t="shared" si="100"/>
        <v>288.265533333333</v>
      </c>
      <c r="J116" s="11">
        <f t="shared" si="101"/>
        <v>0.112971982596357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11.4666808289413</v>
      </c>
      <c r="P116" s="11">
        <f t="shared" si="104"/>
        <v>1.29541366704514</v>
      </c>
      <c r="Q116" s="15">
        <f t="shared" si="105"/>
        <v>0.375669963443091</v>
      </c>
      <c r="R116" s="11">
        <f t="shared" si="106"/>
        <v>0.87929595</v>
      </c>
      <c r="S116" s="16">
        <f t="shared" si="107"/>
        <v>0.427239501607042</v>
      </c>
      <c r="T116" s="3">
        <v>0.27</v>
      </c>
      <c r="U116" s="17">
        <f t="shared" si="108"/>
        <v>0.115354665433901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0.248813411493807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11.6441666666667</v>
      </c>
      <c r="AF116" s="1">
        <f t="shared" si="113"/>
        <v>325353.519963256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8.02390322580645</v>
      </c>
      <c r="E117" s="12">
        <f t="shared" si="114"/>
        <v>15.1155333333333</v>
      </c>
      <c r="F117" s="9" t="s">
        <v>109</v>
      </c>
      <c r="G117" s="6">
        <v>11</v>
      </c>
      <c r="H117" s="11">
        <f t="shared" si="99"/>
        <v>8.02390322580645</v>
      </c>
      <c r="I117" s="11">
        <f t="shared" si="100"/>
        <v>281.173903225806</v>
      </c>
      <c r="J117" s="11">
        <f t="shared" si="101"/>
        <v>0.0481937368402148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9.66270380380137</v>
      </c>
      <c r="O117" s="11">
        <f t="shared" si="115"/>
        <v>3.54061835809481</v>
      </c>
      <c r="P117" s="11">
        <f t="shared" si="104"/>
        <v>0.170635629401655</v>
      </c>
      <c r="Q117" s="15">
        <f t="shared" si="105"/>
        <v>0.0494843325264799</v>
      </c>
      <c r="R117" s="11">
        <f t="shared" si="106"/>
        <v>0.87929595</v>
      </c>
      <c r="S117" s="16">
        <f t="shared" si="107"/>
        <v>0.0562772210272092</v>
      </c>
      <c r="T117" s="3">
        <v>0.27</v>
      </c>
      <c r="U117" s="17">
        <f t="shared" si="108"/>
        <v>0.0151948496773465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0.229352359292308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11.6441666666667</v>
      </c>
      <c r="AF117" s="1">
        <f t="shared" si="113"/>
        <v>299905.848963802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1.79173333333333</v>
      </c>
      <c r="E118" s="12">
        <f t="shared" si="114"/>
        <v>8.02390322580645</v>
      </c>
      <c r="F118" s="9" t="s">
        <v>111</v>
      </c>
      <c r="G118" s="6">
        <v>12</v>
      </c>
      <c r="H118" s="11">
        <f t="shared" si="99"/>
        <v>1.79173333333333</v>
      </c>
      <c r="I118" s="11">
        <f t="shared" si="100"/>
        <v>274.941733333333</v>
      </c>
      <c r="J118" s="11">
        <f t="shared" si="101"/>
        <v>0.0219833161627109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6.40203772869315</v>
      </c>
      <c r="P118" s="11">
        <f t="shared" si="104"/>
        <v>0.140738019475465</v>
      </c>
      <c r="Q118" s="15">
        <f t="shared" si="105"/>
        <v>0.0408140256478849</v>
      </c>
      <c r="R118" s="11">
        <f t="shared" si="106"/>
        <v>0.87929595</v>
      </c>
      <c r="S118" s="16">
        <f t="shared" si="107"/>
        <v>0.0464167106056669</v>
      </c>
      <c r="T118" s="3">
        <v>0.27</v>
      </c>
      <c r="U118" s="17">
        <f t="shared" si="108"/>
        <v>0.0125325118635301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0.228835067055084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11.6441666666667</v>
      </c>
      <c r="AF118" s="1">
        <f t="shared" si="113"/>
        <v>299229.427024887</v>
      </c>
      <c r="AG118" s="1">
        <f>SUM(AF107:AF118)</f>
        <v>4023867.8241774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-7.57722580645161</v>
      </c>
      <c r="E119" s="12">
        <f t="shared" si="114"/>
        <v>1.79173333333333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-3.77010292296774</v>
      </c>
      <c r="E123" s="9"/>
      <c r="F123" s="9"/>
      <c r="G123" s="6">
        <v>1</v>
      </c>
      <c r="H123" s="11">
        <f t="shared" ref="H123:H134" si="116">E124</f>
        <v>-3.77010292296774</v>
      </c>
      <c r="I123" s="11">
        <f t="shared" ref="I123:I134" si="117">H123+273.15</f>
        <v>269.379897077032</v>
      </c>
      <c r="J123" s="11">
        <f t="shared" ref="J123:J134" si="118">EXP(($C$18*(I123-$C$16))/($C$19*I123*$C$16))</f>
        <v>0.0105813963033475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0.00551523538123079</v>
      </c>
      <c r="Q123" s="15">
        <f t="shared" ref="Q123:Q134" si="122">P123*$B$125</f>
        <v>0.00143396119912</v>
      </c>
      <c r="R123" s="11">
        <f t="shared" ref="R123:R134" si="123">L123*$B$125</f>
        <v>0.1355172</v>
      </c>
      <c r="S123" s="16">
        <f t="shared" ref="S123:S134" si="124">Q123/R123</f>
        <v>0.0105813963033475</v>
      </c>
      <c r="T123" s="3">
        <v>0.01</v>
      </c>
      <c r="U123" s="17">
        <f t="shared" ref="U123:U134" si="125">S123*T123</f>
        <v>0.000105813963033475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0.00559581396303347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7.95833333333333</v>
      </c>
      <c r="AX123" s="1">
        <f t="shared" ref="AX123:AX134" si="131">AW123*10000*AV123*0.67*AU123*AT123</f>
        <v>4043.47363531974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-5.03790322580645</v>
      </c>
      <c r="E124" s="12">
        <f t="shared" ref="E124:E135" si="132">D123</f>
        <v>-3.77010292296774</v>
      </c>
      <c r="F124" s="9" t="s">
        <v>109</v>
      </c>
      <c r="G124" s="6">
        <v>2</v>
      </c>
      <c r="H124" s="11">
        <f t="shared" si="116"/>
        <v>-5.03790322580645</v>
      </c>
      <c r="I124" s="11">
        <f t="shared" si="117"/>
        <v>268.112096774194</v>
      </c>
      <c r="J124" s="11">
        <f t="shared" si="118"/>
        <v>0.00891897015861894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1.03692476461877</v>
      </c>
      <c r="P124" s="11">
        <f t="shared" si="121"/>
        <v>0.00924830103236777</v>
      </c>
      <c r="Q124" s="15">
        <f t="shared" si="122"/>
        <v>0.00240455826841562</v>
      </c>
      <c r="R124" s="11">
        <f t="shared" si="123"/>
        <v>0.1355172</v>
      </c>
      <c r="S124" s="16">
        <f t="shared" si="124"/>
        <v>0.0177435651593718</v>
      </c>
      <c r="T124" s="3">
        <v>0.01</v>
      </c>
      <c r="U124" s="17">
        <f t="shared" si="125"/>
        <v>0.000177435651593718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0.00566743565159372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7.95833333333333</v>
      </c>
      <c r="AX124" s="1">
        <f t="shared" si="131"/>
        <v>4095.22667988548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-0.605068965517242</v>
      </c>
      <c r="E125" s="12">
        <f t="shared" si="132"/>
        <v>-5.03790322580645</v>
      </c>
      <c r="F125" s="9" t="s">
        <v>109</v>
      </c>
      <c r="G125" s="6">
        <v>3</v>
      </c>
      <c r="H125" s="11">
        <f t="shared" si="116"/>
        <v>-0.605068965517242</v>
      </c>
      <c r="I125" s="11">
        <f t="shared" si="117"/>
        <v>272.544931034483</v>
      </c>
      <c r="J125" s="11">
        <f t="shared" si="118"/>
        <v>0.016100454969208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1.5488964635864</v>
      </c>
      <c r="P125" s="11">
        <f t="shared" si="121"/>
        <v>0.0249379377639383</v>
      </c>
      <c r="Q125" s="15">
        <f t="shared" si="122"/>
        <v>0.00648386381862396</v>
      </c>
      <c r="R125" s="11">
        <f t="shared" si="123"/>
        <v>0.1355172</v>
      </c>
      <c r="S125" s="16">
        <f t="shared" si="124"/>
        <v>0.0478453201410888</v>
      </c>
      <c r="T125" s="3">
        <v>0.01</v>
      </c>
      <c r="U125" s="17">
        <f t="shared" si="125"/>
        <v>0.000478453201410888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0.00596845320141089</v>
      </c>
      <c r="AU125" s="24">
        <f t="shared" si="129"/>
        <v>52.122</v>
      </c>
      <c r="AV125" s="1">
        <f t="shared" si="130"/>
        <v>0.26</v>
      </c>
      <c r="AW125" s="2">
        <f t="shared" si="134"/>
        <v>7.95833333333333</v>
      </c>
      <c r="AX125" s="1">
        <f t="shared" si="131"/>
        <v>4312.73865124388</v>
      </c>
    </row>
    <row r="126" s="1" customFormat="1" spans="1:50">
      <c r="A126" s="6"/>
      <c r="B126" s="6"/>
      <c r="C126" s="9">
        <v>3</v>
      </c>
      <c r="D126" s="10">
        <v>5.38332258064516</v>
      </c>
      <c r="E126" s="12">
        <f t="shared" si="132"/>
        <v>-0.605068965517242</v>
      </c>
      <c r="F126" s="9" t="s">
        <v>109</v>
      </c>
      <c r="G126" s="6">
        <v>4</v>
      </c>
      <c r="H126" s="11">
        <f t="shared" si="116"/>
        <v>5.38332258064516</v>
      </c>
      <c r="I126" s="11">
        <f t="shared" si="117"/>
        <v>278.533322580645</v>
      </c>
      <c r="J126" s="11">
        <f t="shared" si="118"/>
        <v>0.0347067782739451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2.04517852582246</v>
      </c>
      <c r="P126" s="11">
        <f t="shared" si="121"/>
        <v>0.0709815576263542</v>
      </c>
      <c r="Q126" s="15">
        <f t="shared" si="122"/>
        <v>0.0184552049828521</v>
      </c>
      <c r="R126" s="11">
        <f t="shared" si="123"/>
        <v>0.1355172</v>
      </c>
      <c r="S126" s="16">
        <f t="shared" si="124"/>
        <v>0.136183488021093</v>
      </c>
      <c r="T126" s="3">
        <v>0.01</v>
      </c>
      <c r="U126" s="17">
        <f t="shared" si="125"/>
        <v>0.00136183488021093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0.00685183488021093</v>
      </c>
      <c r="AU126" s="24">
        <f t="shared" si="129"/>
        <v>52.122</v>
      </c>
      <c r="AV126" s="1">
        <f t="shared" si="130"/>
        <v>0.26</v>
      </c>
      <c r="AW126" s="2">
        <f t="shared" si="134"/>
        <v>7.95833333333333</v>
      </c>
      <c r="AX126" s="1">
        <f t="shared" si="131"/>
        <v>4951.06053823816</v>
      </c>
    </row>
    <row r="127" s="1" customFormat="1" spans="1:50">
      <c r="A127" s="6"/>
      <c r="B127" s="6"/>
      <c r="C127" s="9">
        <v>4</v>
      </c>
      <c r="D127" s="10">
        <v>10.5410666666667</v>
      </c>
      <c r="E127" s="12">
        <f t="shared" si="132"/>
        <v>5.38332258064516</v>
      </c>
      <c r="F127" s="9" t="s">
        <v>109</v>
      </c>
      <c r="G127" s="6">
        <v>5</v>
      </c>
      <c r="H127" s="11">
        <f t="shared" si="116"/>
        <v>10.5410666666667</v>
      </c>
      <c r="I127" s="11">
        <f t="shared" si="117"/>
        <v>283.691066666667</v>
      </c>
      <c r="J127" s="11">
        <f t="shared" si="118"/>
        <v>0.0655287785822578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1.8754871197863</v>
      </c>
      <c r="O127" s="11">
        <f t="shared" si="133"/>
        <v>0.619929848409805</v>
      </c>
      <c r="P127" s="11">
        <f t="shared" si="121"/>
        <v>0.0406232457729788</v>
      </c>
      <c r="Q127" s="15">
        <f t="shared" si="122"/>
        <v>0.0105620439009745</v>
      </c>
      <c r="R127" s="11">
        <f t="shared" si="123"/>
        <v>0.1355172</v>
      </c>
      <c r="S127" s="16">
        <f t="shared" si="124"/>
        <v>0.0779387701411664</v>
      </c>
      <c r="T127" s="3">
        <v>0.01</v>
      </c>
      <c r="U127" s="17">
        <f t="shared" si="125"/>
        <v>0.000779387701411664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0.0107293877014117</v>
      </c>
      <c r="AU127" s="24">
        <f t="shared" si="129"/>
        <v>52.122</v>
      </c>
      <c r="AV127" s="1">
        <f t="shared" si="130"/>
        <v>0.26</v>
      </c>
      <c r="AW127" s="2">
        <f t="shared" si="134"/>
        <v>7.95833333333333</v>
      </c>
      <c r="AX127" s="1">
        <f t="shared" si="131"/>
        <v>7752.93756732821</v>
      </c>
    </row>
    <row r="128" s="1" customFormat="1" spans="1:50">
      <c r="A128" s="6"/>
      <c r="B128" s="6"/>
      <c r="C128" s="9">
        <v>5</v>
      </c>
      <c r="D128" s="10">
        <v>16.5327419354839</v>
      </c>
      <c r="E128" s="12">
        <f t="shared" si="132"/>
        <v>10.5410666666667</v>
      </c>
      <c r="F128" s="9" t="s">
        <v>111</v>
      </c>
      <c r="G128" s="6">
        <v>6</v>
      </c>
      <c r="H128" s="11">
        <f t="shared" si="116"/>
        <v>16.5327419354839</v>
      </c>
      <c r="I128" s="11">
        <f t="shared" si="117"/>
        <v>289.682741935484</v>
      </c>
      <c r="J128" s="11">
        <f t="shared" si="118"/>
        <v>0.133271324224174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1.10052660263683</v>
      </c>
      <c r="P128" s="11">
        <f t="shared" si="121"/>
        <v>0.146668637677341</v>
      </c>
      <c r="Q128" s="15">
        <f t="shared" si="122"/>
        <v>0.0381338457961087</v>
      </c>
      <c r="R128" s="11">
        <f t="shared" si="123"/>
        <v>0.1355172</v>
      </c>
      <c r="S128" s="16">
        <f t="shared" si="124"/>
        <v>0.28139487678397</v>
      </c>
      <c r="T128" s="3">
        <v>0.01</v>
      </c>
      <c r="U128" s="17">
        <f t="shared" si="125"/>
        <v>0.0028139487678397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0.0127639487678397</v>
      </c>
      <c r="AU128" s="24">
        <f t="shared" si="129"/>
        <v>52.122</v>
      </c>
      <c r="AV128" s="1">
        <f t="shared" si="130"/>
        <v>0.26</v>
      </c>
      <c r="AW128" s="2">
        <f t="shared" si="134"/>
        <v>7.95833333333333</v>
      </c>
      <c r="AX128" s="1">
        <f t="shared" si="131"/>
        <v>9223.08902087834</v>
      </c>
    </row>
    <row r="129" s="1" customFormat="1" spans="1:50">
      <c r="A129" s="6"/>
      <c r="B129" s="6"/>
      <c r="C129" s="9">
        <v>6</v>
      </c>
      <c r="D129" s="10">
        <v>20.6663333333333</v>
      </c>
      <c r="E129" s="12">
        <f t="shared" si="132"/>
        <v>16.5327419354839</v>
      </c>
      <c r="F129" s="9" t="s">
        <v>109</v>
      </c>
      <c r="G129" s="6">
        <v>7</v>
      </c>
      <c r="H129" s="11">
        <f t="shared" si="116"/>
        <v>20.6663333333333</v>
      </c>
      <c r="I129" s="11">
        <f t="shared" si="117"/>
        <v>293.816333333333</v>
      </c>
      <c r="J129" s="11">
        <f t="shared" si="118"/>
        <v>0.213846899775959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1.47507796495949</v>
      </c>
      <c r="P129" s="11">
        <f t="shared" si="121"/>
        <v>0.315440849734416</v>
      </c>
      <c r="Q129" s="15">
        <f t="shared" si="122"/>
        <v>0.0820146209309483</v>
      </c>
      <c r="R129" s="11">
        <f t="shared" si="123"/>
        <v>0.1355172</v>
      </c>
      <c r="S129" s="16">
        <f t="shared" si="124"/>
        <v>0.605197133138438</v>
      </c>
      <c r="T129" s="3">
        <v>0.01</v>
      </c>
      <c r="U129" s="17">
        <f t="shared" si="125"/>
        <v>0.00605197133138438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0.0160019713313844</v>
      </c>
      <c r="AU129" s="24">
        <f t="shared" si="129"/>
        <v>52.122</v>
      </c>
      <c r="AV129" s="1">
        <f t="shared" si="130"/>
        <v>0.26</v>
      </c>
      <c r="AW129" s="2">
        <f t="shared" si="134"/>
        <v>7.95833333333333</v>
      </c>
      <c r="AX129" s="1">
        <f t="shared" si="131"/>
        <v>11562.8485183806</v>
      </c>
    </row>
    <row r="130" s="1" customFormat="1" spans="1:50">
      <c r="A130" s="6"/>
      <c r="B130" s="6"/>
      <c r="C130" s="9">
        <v>7</v>
      </c>
      <c r="D130" s="10">
        <v>21.868935483871</v>
      </c>
      <c r="E130" s="12">
        <f t="shared" si="132"/>
        <v>20.6663333333333</v>
      </c>
      <c r="F130" s="9" t="s">
        <v>109</v>
      </c>
      <c r="G130" s="6">
        <v>8</v>
      </c>
      <c r="H130" s="11">
        <f t="shared" si="116"/>
        <v>21.868935483871</v>
      </c>
      <c r="I130" s="11">
        <f t="shared" si="117"/>
        <v>295.018935483871</v>
      </c>
      <c r="J130" s="11">
        <f t="shared" si="118"/>
        <v>0.244776812614557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1.68085711522507</v>
      </c>
      <c r="P130" s="11">
        <f t="shared" si="121"/>
        <v>0.411434847125291</v>
      </c>
      <c r="Q130" s="15">
        <f t="shared" si="122"/>
        <v>0.106973060252576</v>
      </c>
      <c r="R130" s="11">
        <f t="shared" si="123"/>
        <v>0.1355172</v>
      </c>
      <c r="S130" s="16">
        <f t="shared" si="124"/>
        <v>0.789368879024771</v>
      </c>
      <c r="T130" s="3">
        <v>0.01</v>
      </c>
      <c r="U130" s="17">
        <f t="shared" si="125"/>
        <v>0.00789368879024771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0.0178436887902477</v>
      </c>
      <c r="AU130" s="24">
        <f t="shared" si="129"/>
        <v>52.122</v>
      </c>
      <c r="AV130" s="1">
        <f t="shared" si="130"/>
        <v>0.26</v>
      </c>
      <c r="AW130" s="2">
        <f t="shared" si="134"/>
        <v>7.95833333333333</v>
      </c>
      <c r="AX130" s="1">
        <f t="shared" si="131"/>
        <v>12893.6533017092</v>
      </c>
    </row>
    <row r="131" s="1" customFormat="1" spans="1:50">
      <c r="A131" s="6"/>
      <c r="B131" s="6"/>
      <c r="C131" s="9">
        <v>8</v>
      </c>
      <c r="D131" s="10">
        <v>19.6341935483871</v>
      </c>
      <c r="E131" s="12">
        <f t="shared" si="132"/>
        <v>21.868935483871</v>
      </c>
      <c r="F131" s="9" t="s">
        <v>109</v>
      </c>
      <c r="G131" s="6">
        <v>9</v>
      </c>
      <c r="H131" s="11">
        <f t="shared" si="116"/>
        <v>19.6341935483871</v>
      </c>
      <c r="I131" s="11">
        <f t="shared" si="117"/>
        <v>292.784193548387</v>
      </c>
      <c r="J131" s="11">
        <f t="shared" si="118"/>
        <v>0.19026858907832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1.79064226809978</v>
      </c>
      <c r="P131" s="11">
        <f t="shared" si="121"/>
        <v>0.340702977895347</v>
      </c>
      <c r="Q131" s="15">
        <f t="shared" si="122"/>
        <v>0.0885827742527903</v>
      </c>
      <c r="R131" s="11">
        <f t="shared" si="123"/>
        <v>0.1355172</v>
      </c>
      <c r="S131" s="16">
        <f t="shared" si="124"/>
        <v>0.653664437080978</v>
      </c>
      <c r="T131" s="3">
        <v>0.01</v>
      </c>
      <c r="U131" s="17">
        <f t="shared" si="125"/>
        <v>0.00653664437080978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0.0164866443708098</v>
      </c>
      <c r="AU131" s="24">
        <f t="shared" si="129"/>
        <v>52.122</v>
      </c>
      <c r="AV131" s="1">
        <f t="shared" si="130"/>
        <v>0.26</v>
      </c>
      <c r="AW131" s="2">
        <f t="shared" si="134"/>
        <v>7.95833333333333</v>
      </c>
      <c r="AX131" s="1">
        <f t="shared" si="131"/>
        <v>11913.0679269623</v>
      </c>
    </row>
    <row r="132" s="1" customFormat="1" spans="1:50">
      <c r="A132" s="6"/>
      <c r="B132" s="6"/>
      <c r="C132" s="9">
        <v>9</v>
      </c>
      <c r="D132" s="10">
        <v>15.1155333333333</v>
      </c>
      <c r="E132" s="12">
        <f t="shared" si="132"/>
        <v>19.6341935483871</v>
      </c>
      <c r="F132" s="9" t="s">
        <v>109</v>
      </c>
      <c r="G132" s="6">
        <v>10</v>
      </c>
      <c r="H132" s="11">
        <f t="shared" si="116"/>
        <v>15.1155333333333</v>
      </c>
      <c r="I132" s="11">
        <f t="shared" si="117"/>
        <v>288.265533333333</v>
      </c>
      <c r="J132" s="11">
        <f t="shared" si="118"/>
        <v>0.112971982596357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1.97115929020443</v>
      </c>
      <c r="P132" s="11">
        <f t="shared" si="121"/>
        <v>0.222685773027622</v>
      </c>
      <c r="Q132" s="15">
        <f t="shared" si="122"/>
        <v>0.0578983009871818</v>
      </c>
      <c r="R132" s="11">
        <f t="shared" si="123"/>
        <v>0.1355172</v>
      </c>
      <c r="S132" s="16">
        <f t="shared" si="124"/>
        <v>0.427239501607042</v>
      </c>
      <c r="T132" s="3">
        <v>0.01</v>
      </c>
      <c r="U132" s="17">
        <f t="shared" si="125"/>
        <v>0.00427239501607042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0.00976239501607042</v>
      </c>
      <c r="AU132" s="24">
        <f t="shared" si="129"/>
        <v>52.122</v>
      </c>
      <c r="AV132" s="1">
        <f t="shared" si="130"/>
        <v>0.26</v>
      </c>
      <c r="AW132" s="2">
        <f t="shared" si="134"/>
        <v>7.95833333333333</v>
      </c>
      <c r="AX132" s="1">
        <f t="shared" si="131"/>
        <v>7054.19928643569</v>
      </c>
    </row>
    <row r="133" s="1" customFormat="1" spans="1:50">
      <c r="A133" s="6"/>
      <c r="B133" s="6"/>
      <c r="C133" s="9">
        <v>10</v>
      </c>
      <c r="D133" s="10">
        <v>8.02390322580645</v>
      </c>
      <c r="E133" s="12">
        <f t="shared" si="132"/>
        <v>15.1155333333333</v>
      </c>
      <c r="F133" s="9" t="s">
        <v>109</v>
      </c>
      <c r="G133" s="6">
        <v>11</v>
      </c>
      <c r="H133" s="11">
        <f t="shared" si="116"/>
        <v>8.02390322580645</v>
      </c>
      <c r="I133" s="11">
        <f t="shared" si="117"/>
        <v>281.173903225806</v>
      </c>
      <c r="J133" s="11">
        <f t="shared" si="118"/>
        <v>0.0481937368402148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1.66104984131797</v>
      </c>
      <c r="O133" s="11">
        <f t="shared" si="133"/>
        <v>0.60864367585884</v>
      </c>
      <c r="P133" s="11">
        <f t="shared" si="121"/>
        <v>0.0293328131438019</v>
      </c>
      <c r="Q133" s="15">
        <f t="shared" si="122"/>
        <v>0.00762653141738851</v>
      </c>
      <c r="R133" s="11">
        <f t="shared" si="123"/>
        <v>0.1355172</v>
      </c>
      <c r="S133" s="16">
        <f t="shared" si="124"/>
        <v>0.0562772210272091</v>
      </c>
      <c r="T133" s="3">
        <v>0.01</v>
      </c>
      <c r="U133" s="17">
        <f t="shared" si="125"/>
        <v>0.000562772210272091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0.00605277221027209</v>
      </c>
      <c r="AU133" s="24">
        <f t="shared" si="129"/>
        <v>52.122</v>
      </c>
      <c r="AV133" s="1">
        <f t="shared" si="130"/>
        <v>0.26</v>
      </c>
      <c r="AW133" s="2">
        <f t="shared" si="134"/>
        <v>7.95833333333333</v>
      </c>
      <c r="AX133" s="1">
        <f t="shared" si="131"/>
        <v>4373.666639833</v>
      </c>
    </row>
    <row r="134" s="1" customFormat="1" spans="1:51">
      <c r="A134" s="6"/>
      <c r="B134" s="6"/>
      <c r="C134" s="9">
        <v>11</v>
      </c>
      <c r="D134" s="10">
        <v>1.79173333333333</v>
      </c>
      <c r="E134" s="12">
        <f t="shared" si="132"/>
        <v>8.02390322580645</v>
      </c>
      <c r="F134" s="9" t="s">
        <v>111</v>
      </c>
      <c r="G134" s="6">
        <v>12</v>
      </c>
      <c r="H134" s="11">
        <f t="shared" si="116"/>
        <v>1.79173333333333</v>
      </c>
      <c r="I134" s="11">
        <f t="shared" si="117"/>
        <v>274.941733333333</v>
      </c>
      <c r="J134" s="11">
        <f t="shared" si="118"/>
        <v>0.0219833161627109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1.10053086271504</v>
      </c>
      <c r="P134" s="11">
        <f t="shared" si="121"/>
        <v>0.0241933179018857</v>
      </c>
      <c r="Q134" s="15">
        <f t="shared" si="122"/>
        <v>0.00629026265449028</v>
      </c>
      <c r="R134" s="11">
        <f t="shared" si="123"/>
        <v>0.1355172</v>
      </c>
      <c r="S134" s="16">
        <f t="shared" si="124"/>
        <v>0.0464167106056669</v>
      </c>
      <c r="T134" s="3">
        <v>0.01</v>
      </c>
      <c r="U134" s="17">
        <f t="shared" si="125"/>
        <v>0.000464167106056669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0.00595416710605667</v>
      </c>
      <c r="AU134" s="24">
        <f t="shared" si="129"/>
        <v>52.122</v>
      </c>
      <c r="AV134" s="1">
        <f t="shared" si="130"/>
        <v>0.26</v>
      </c>
      <c r="AW134" s="2">
        <f t="shared" si="134"/>
        <v>7.95833333333333</v>
      </c>
      <c r="AX134" s="1">
        <f t="shared" si="131"/>
        <v>4302.41567583797</v>
      </c>
      <c r="AY134" s="1">
        <f>SUM(AX123:AX134)</f>
        <v>86478.3774420526</v>
      </c>
    </row>
    <row r="135" s="1" customFormat="1" spans="1:46">
      <c r="A135" s="6"/>
      <c r="B135" s="6"/>
      <c r="C135" s="9">
        <v>12</v>
      </c>
      <c r="D135" s="10">
        <v>-7.57722580645161</v>
      </c>
      <c r="E135" s="12">
        <f t="shared" si="132"/>
        <v>1.79173333333333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-3.77010292296774</v>
      </c>
      <c r="E139" s="9"/>
      <c r="F139" s="9"/>
      <c r="G139" s="6">
        <v>1</v>
      </c>
      <c r="H139" s="11">
        <f t="shared" ref="H139:H150" si="135">E140</f>
        <v>-3.77010292296774</v>
      </c>
      <c r="I139" s="11">
        <f t="shared" ref="I139:I150" si="136">H139+273.15</f>
        <v>269.379897077032</v>
      </c>
      <c r="J139" s="11">
        <f t="shared" ref="J139:J150" si="137">EXP(($C$18*(I139-$C$16))/($C$19*I139*$C$16))</f>
        <v>0.0105813963033475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0.00301252352756303</v>
      </c>
      <c r="Q139" s="15">
        <f t="shared" ref="Q139:Q150" si="141">P139*$B$125</f>
        <v>0.000783256117166389</v>
      </c>
      <c r="R139" s="11">
        <f t="shared" ref="R139:R150" si="142">L139*$B$125</f>
        <v>0.074022</v>
      </c>
      <c r="S139" s="16">
        <f t="shared" ref="S139:S150" si="143">Q139/R139</f>
        <v>0.0105813963033475</v>
      </c>
      <c r="T139" s="3">
        <v>0.01</v>
      </c>
      <c r="U139" s="17">
        <f t="shared" ref="U139:U150" si="144">S139*T139</f>
        <v>0.000105813963033475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0.00559581396303347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0.266666666666667</v>
      </c>
      <c r="AX139" s="1">
        <f t="shared" ref="AX139:AX150" si="150">AW139*10000*AV139*0.67*AU139*AT139</f>
        <v>74.006116956004</v>
      </c>
      <c r="AZ139" s="2">
        <f>$E$12/12</f>
        <v>0.0166666666666667</v>
      </c>
      <c r="BA139" s="1">
        <f t="shared" ref="BA139:BA150" si="151">AZ139*10000*AV139*0.67*AU139*AT139</f>
        <v>4.62538230975025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-5.03790322580645</v>
      </c>
      <c r="E140" s="12">
        <f t="shared" ref="E140:E151" si="152">D139</f>
        <v>-3.77010292296774</v>
      </c>
      <c r="F140" s="9" t="s">
        <v>109</v>
      </c>
      <c r="G140" s="6">
        <v>2</v>
      </c>
      <c r="H140" s="11">
        <f t="shared" si="135"/>
        <v>-5.03790322580645</v>
      </c>
      <c r="I140" s="11">
        <f t="shared" si="136"/>
        <v>268.112096774194</v>
      </c>
      <c r="J140" s="11">
        <f t="shared" si="137"/>
        <v>0.00891897015861894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0.566387476472437</v>
      </c>
      <c r="P140" s="11">
        <f t="shared" si="140"/>
        <v>0.00505159300087315</v>
      </c>
      <c r="Q140" s="15">
        <f t="shared" si="141"/>
        <v>0.00131341418022702</v>
      </c>
      <c r="R140" s="11">
        <f t="shared" si="142"/>
        <v>0.074022</v>
      </c>
      <c r="S140" s="16">
        <f t="shared" si="143"/>
        <v>0.0177435651593718</v>
      </c>
      <c r="T140" s="3">
        <v>0.01</v>
      </c>
      <c r="U140" s="17">
        <f t="shared" si="144"/>
        <v>0.000177435651593718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0.00566743565159372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0.266666666666667</v>
      </c>
      <c r="AX140" s="1">
        <f t="shared" si="150"/>
        <v>74.953332695339</v>
      </c>
      <c r="AZ140" s="2">
        <f t="shared" ref="AZ140:AZ150" si="155">$E$12/12</f>
        <v>0.0166666666666667</v>
      </c>
      <c r="BA140" s="1">
        <f t="shared" si="151"/>
        <v>4.68458329345868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-0.605068965517242</v>
      </c>
      <c r="E141" s="12">
        <f t="shared" si="152"/>
        <v>-5.03790322580645</v>
      </c>
      <c r="F141" s="9" t="s">
        <v>109</v>
      </c>
      <c r="G141" s="6">
        <v>3</v>
      </c>
      <c r="H141" s="11">
        <f t="shared" si="135"/>
        <v>-0.605068965517242</v>
      </c>
      <c r="I141" s="11">
        <f t="shared" si="136"/>
        <v>272.544931034483</v>
      </c>
      <c r="J141" s="11">
        <f t="shared" si="137"/>
        <v>0.016100454969208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0.846035883471564</v>
      </c>
      <c r="P141" s="11">
        <f t="shared" si="140"/>
        <v>0.013621562644168</v>
      </c>
      <c r="Q141" s="15">
        <f t="shared" si="141"/>
        <v>0.00354160628748368</v>
      </c>
      <c r="R141" s="11">
        <f t="shared" si="142"/>
        <v>0.074022</v>
      </c>
      <c r="S141" s="16">
        <f t="shared" si="143"/>
        <v>0.0478453201410888</v>
      </c>
      <c r="T141" s="3">
        <v>0.01</v>
      </c>
      <c r="U141" s="17">
        <f t="shared" si="144"/>
        <v>0.000478453201410888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0.00596845320141089</v>
      </c>
      <c r="AU141" s="24">
        <f t="shared" si="148"/>
        <v>28.47</v>
      </c>
      <c r="AV141" s="1">
        <f t="shared" si="149"/>
        <v>0.26</v>
      </c>
      <c r="AW141" s="2">
        <f t="shared" si="154"/>
        <v>0.266666666666667</v>
      </c>
      <c r="AX141" s="1">
        <f t="shared" si="150"/>
        <v>78.9343692603042</v>
      </c>
      <c r="AZ141" s="2">
        <f t="shared" si="155"/>
        <v>0.0166666666666667</v>
      </c>
      <c r="BA141" s="1">
        <f t="shared" si="151"/>
        <v>4.93339807876901</v>
      </c>
    </row>
    <row r="142" s="1" customFormat="1" spans="1:53">
      <c r="A142" s="6"/>
      <c r="B142" s="6"/>
      <c r="C142" s="9">
        <v>3</v>
      </c>
      <c r="D142" s="10">
        <v>5.38332258064516</v>
      </c>
      <c r="E142" s="12">
        <f t="shared" si="152"/>
        <v>-0.605068965517242</v>
      </c>
      <c r="F142" s="9" t="s">
        <v>109</v>
      </c>
      <c r="G142" s="6">
        <v>4</v>
      </c>
      <c r="H142" s="11">
        <f t="shared" si="135"/>
        <v>5.38332258064516</v>
      </c>
      <c r="I142" s="11">
        <f t="shared" si="136"/>
        <v>278.533322580645</v>
      </c>
      <c r="J142" s="11">
        <f t="shared" si="137"/>
        <v>0.0347067782739451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1.1171143208274</v>
      </c>
      <c r="P142" s="11">
        <f t="shared" si="140"/>
        <v>0.0387714390396053</v>
      </c>
      <c r="Q142" s="15">
        <f t="shared" si="141"/>
        <v>0.0100805741502974</v>
      </c>
      <c r="R142" s="11">
        <f t="shared" si="142"/>
        <v>0.074022</v>
      </c>
      <c r="S142" s="16">
        <f t="shared" si="143"/>
        <v>0.136183488021093</v>
      </c>
      <c r="T142" s="3">
        <v>0.01</v>
      </c>
      <c r="U142" s="17">
        <f t="shared" si="144"/>
        <v>0.00136183488021093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0.00685183488021093</v>
      </c>
      <c r="AU142" s="24">
        <f t="shared" si="148"/>
        <v>28.47</v>
      </c>
      <c r="AV142" s="1">
        <f t="shared" si="149"/>
        <v>0.26</v>
      </c>
      <c r="AW142" s="2">
        <f t="shared" si="154"/>
        <v>0.266666666666667</v>
      </c>
      <c r="AX142" s="1">
        <f t="shared" si="150"/>
        <v>90.617325175198</v>
      </c>
      <c r="AZ142" s="2">
        <f t="shared" si="155"/>
        <v>0.0166666666666667</v>
      </c>
      <c r="BA142" s="1">
        <f t="shared" si="151"/>
        <v>5.66358282344987</v>
      </c>
    </row>
    <row r="143" s="1" customFormat="1" spans="1:53">
      <c r="A143" s="6"/>
      <c r="B143" s="6"/>
      <c r="C143" s="9">
        <v>4</v>
      </c>
      <c r="D143" s="10">
        <v>10.5410666666667</v>
      </c>
      <c r="E143" s="12">
        <f t="shared" si="152"/>
        <v>5.38332258064516</v>
      </c>
      <c r="F143" s="9" t="s">
        <v>109</v>
      </c>
      <c r="G143" s="6">
        <v>5</v>
      </c>
      <c r="H143" s="11">
        <f t="shared" si="135"/>
        <v>10.5410666666667</v>
      </c>
      <c r="I143" s="11">
        <f t="shared" si="136"/>
        <v>283.691066666667</v>
      </c>
      <c r="J143" s="11">
        <f t="shared" si="137"/>
        <v>0.0655287785822578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1.0244257376984</v>
      </c>
      <c r="O143" s="11">
        <f t="shared" si="153"/>
        <v>0.338617144089389</v>
      </c>
      <c r="P143" s="11">
        <f t="shared" si="140"/>
        <v>0.0221891678591901</v>
      </c>
      <c r="Q143" s="15">
        <f t="shared" si="141"/>
        <v>0.00576918364338942</v>
      </c>
      <c r="R143" s="11">
        <f t="shared" si="142"/>
        <v>0.074022</v>
      </c>
      <c r="S143" s="16">
        <f t="shared" si="143"/>
        <v>0.0779387701411665</v>
      </c>
      <c r="T143" s="3">
        <v>0.01</v>
      </c>
      <c r="U143" s="17">
        <f t="shared" si="144"/>
        <v>0.000779387701411665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0.0107293877014117</v>
      </c>
      <c r="AU143" s="24">
        <f t="shared" si="148"/>
        <v>28.47</v>
      </c>
      <c r="AV143" s="1">
        <f t="shared" si="149"/>
        <v>0.26</v>
      </c>
      <c r="AW143" s="2">
        <f t="shared" si="154"/>
        <v>0.266666666666667</v>
      </c>
      <c r="AX143" s="1">
        <f t="shared" si="150"/>
        <v>141.898984909522</v>
      </c>
      <c r="AZ143" s="2">
        <f t="shared" si="155"/>
        <v>0.0166666666666667</v>
      </c>
      <c r="BA143" s="1">
        <f t="shared" si="151"/>
        <v>8.86868655684515</v>
      </c>
    </row>
    <row r="144" s="1" customFormat="1" spans="1:53">
      <c r="A144" s="6"/>
      <c r="B144" s="6"/>
      <c r="C144" s="9">
        <v>5</v>
      </c>
      <c r="D144" s="10">
        <v>16.5327419354839</v>
      </c>
      <c r="E144" s="12">
        <f t="shared" si="152"/>
        <v>10.5410666666667</v>
      </c>
      <c r="F144" s="9" t="s">
        <v>111</v>
      </c>
      <c r="G144" s="6">
        <v>6</v>
      </c>
      <c r="H144" s="11">
        <f t="shared" si="135"/>
        <v>16.5327419354839</v>
      </c>
      <c r="I144" s="11">
        <f t="shared" si="136"/>
        <v>289.682741935484</v>
      </c>
      <c r="J144" s="11">
        <f t="shared" si="137"/>
        <v>0.133271324224174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0.601127976230199</v>
      </c>
      <c r="P144" s="11">
        <f t="shared" si="140"/>
        <v>0.0801131214203963</v>
      </c>
      <c r="Q144" s="15">
        <f t="shared" si="141"/>
        <v>0.020829411569303</v>
      </c>
      <c r="R144" s="11">
        <f t="shared" si="142"/>
        <v>0.074022</v>
      </c>
      <c r="S144" s="16">
        <f t="shared" si="143"/>
        <v>0.28139487678397</v>
      </c>
      <c r="T144" s="3">
        <v>0.01</v>
      </c>
      <c r="U144" s="17">
        <f t="shared" si="144"/>
        <v>0.0028139487678397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0.0127639487678397</v>
      </c>
      <c r="AU144" s="24">
        <f t="shared" si="148"/>
        <v>28.47</v>
      </c>
      <c r="AV144" s="1">
        <f t="shared" si="149"/>
        <v>0.26</v>
      </c>
      <c r="AW144" s="2">
        <f t="shared" si="154"/>
        <v>0.266666666666667</v>
      </c>
      <c r="AX144" s="1">
        <f t="shared" si="150"/>
        <v>168.806592137155</v>
      </c>
      <c r="AZ144" s="2">
        <f t="shared" si="155"/>
        <v>0.0166666666666667</v>
      </c>
      <c r="BA144" s="1">
        <f t="shared" si="151"/>
        <v>10.5504120085722</v>
      </c>
    </row>
    <row r="145" s="1" customFormat="1" spans="1:53">
      <c r="A145" s="6"/>
      <c r="B145" s="6"/>
      <c r="C145" s="9">
        <v>6</v>
      </c>
      <c r="D145" s="10">
        <v>20.6663333333333</v>
      </c>
      <c r="E145" s="12">
        <f t="shared" si="152"/>
        <v>16.5327419354839</v>
      </c>
      <c r="F145" s="9" t="s">
        <v>109</v>
      </c>
      <c r="G145" s="6">
        <v>7</v>
      </c>
      <c r="H145" s="11">
        <f t="shared" si="135"/>
        <v>20.6663333333333</v>
      </c>
      <c r="I145" s="11">
        <f t="shared" si="136"/>
        <v>293.816333333333</v>
      </c>
      <c r="J145" s="11">
        <f t="shared" si="137"/>
        <v>0.213846899775959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0.805714854809803</v>
      </c>
      <c r="P145" s="11">
        <f t="shared" si="140"/>
        <v>0.172299623804513</v>
      </c>
      <c r="Q145" s="15">
        <f t="shared" si="141"/>
        <v>0.0447979021891734</v>
      </c>
      <c r="R145" s="11">
        <f t="shared" si="142"/>
        <v>0.074022</v>
      </c>
      <c r="S145" s="16">
        <f t="shared" si="143"/>
        <v>0.605197133138438</v>
      </c>
      <c r="T145" s="3">
        <v>0.01</v>
      </c>
      <c r="U145" s="17">
        <f t="shared" si="144"/>
        <v>0.00605197133138438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0.0160019713313844</v>
      </c>
      <c r="AU145" s="24">
        <f t="shared" si="148"/>
        <v>28.47</v>
      </c>
      <c r="AV145" s="1">
        <f t="shared" si="149"/>
        <v>0.26</v>
      </c>
      <c r="AW145" s="2">
        <f t="shared" si="154"/>
        <v>0.266666666666667</v>
      </c>
      <c r="AX145" s="1">
        <f t="shared" si="150"/>
        <v>211.63029537799</v>
      </c>
      <c r="AZ145" s="2">
        <f t="shared" si="155"/>
        <v>0.0166666666666667</v>
      </c>
      <c r="BA145" s="1">
        <f t="shared" si="151"/>
        <v>13.2268934611244</v>
      </c>
    </row>
    <row r="146" s="1" customFormat="1" spans="1:53">
      <c r="A146" s="6"/>
      <c r="B146" s="6"/>
      <c r="C146" s="9">
        <v>7</v>
      </c>
      <c r="D146" s="10">
        <v>21.868935483871</v>
      </c>
      <c r="E146" s="12">
        <f t="shared" si="152"/>
        <v>20.6663333333333</v>
      </c>
      <c r="F146" s="9" t="s">
        <v>109</v>
      </c>
      <c r="G146" s="6">
        <v>8</v>
      </c>
      <c r="H146" s="11">
        <f t="shared" si="135"/>
        <v>21.868935483871</v>
      </c>
      <c r="I146" s="11">
        <f t="shared" si="136"/>
        <v>295.018935483871</v>
      </c>
      <c r="J146" s="11">
        <f t="shared" si="137"/>
        <v>0.244776812614557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0.91811523100529</v>
      </c>
      <c r="P146" s="11">
        <f t="shared" si="140"/>
        <v>0.224733319858352</v>
      </c>
      <c r="Q146" s="15">
        <f t="shared" si="141"/>
        <v>0.0584306631631716</v>
      </c>
      <c r="R146" s="11">
        <f t="shared" si="142"/>
        <v>0.074022</v>
      </c>
      <c r="S146" s="16">
        <f t="shared" si="143"/>
        <v>0.789368879024771</v>
      </c>
      <c r="T146" s="3">
        <v>0.01</v>
      </c>
      <c r="U146" s="17">
        <f t="shared" si="144"/>
        <v>0.00789368879024771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0.0178436887902477</v>
      </c>
      <c r="AU146" s="24">
        <f t="shared" si="148"/>
        <v>28.47</v>
      </c>
      <c r="AV146" s="1">
        <f t="shared" si="149"/>
        <v>0.26</v>
      </c>
      <c r="AW146" s="2">
        <f t="shared" si="154"/>
        <v>0.266666666666667</v>
      </c>
      <c r="AX146" s="1">
        <f t="shared" si="150"/>
        <v>235.987494984867</v>
      </c>
      <c r="AZ146" s="2">
        <f t="shared" si="155"/>
        <v>0.0166666666666667</v>
      </c>
      <c r="BA146" s="1">
        <f t="shared" si="151"/>
        <v>14.7492184365542</v>
      </c>
    </row>
    <row r="147" s="1" customFormat="1" spans="1:53">
      <c r="A147" s="6"/>
      <c r="B147" s="6"/>
      <c r="C147" s="9">
        <v>8</v>
      </c>
      <c r="D147" s="10">
        <v>19.6341935483871</v>
      </c>
      <c r="E147" s="12">
        <f t="shared" si="152"/>
        <v>21.868935483871</v>
      </c>
      <c r="F147" s="9" t="s">
        <v>109</v>
      </c>
      <c r="G147" s="6">
        <v>9</v>
      </c>
      <c r="H147" s="11">
        <f t="shared" si="135"/>
        <v>19.6341935483871</v>
      </c>
      <c r="I147" s="11">
        <f t="shared" si="136"/>
        <v>292.784193548387</v>
      </c>
      <c r="J147" s="11">
        <f t="shared" si="137"/>
        <v>0.19026858907832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0.978081911146937</v>
      </c>
      <c r="P147" s="11">
        <f t="shared" si="140"/>
        <v>0.186098265236954</v>
      </c>
      <c r="Q147" s="15">
        <f t="shared" si="141"/>
        <v>0.0483855489616082</v>
      </c>
      <c r="R147" s="11">
        <f t="shared" si="142"/>
        <v>0.074022</v>
      </c>
      <c r="S147" s="16">
        <f t="shared" si="143"/>
        <v>0.653664437080978</v>
      </c>
      <c r="T147" s="3">
        <v>0.01</v>
      </c>
      <c r="U147" s="17">
        <f t="shared" si="144"/>
        <v>0.00653664437080978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0.0164866443708098</v>
      </c>
      <c r="AU147" s="24">
        <f t="shared" si="148"/>
        <v>28.47</v>
      </c>
      <c r="AV147" s="1">
        <f t="shared" si="149"/>
        <v>0.26</v>
      </c>
      <c r="AW147" s="2">
        <f t="shared" si="154"/>
        <v>0.266666666666667</v>
      </c>
      <c r="AX147" s="1">
        <f t="shared" si="150"/>
        <v>218.040224278073</v>
      </c>
      <c r="AZ147" s="2">
        <f t="shared" si="155"/>
        <v>0.0166666666666667</v>
      </c>
      <c r="BA147" s="1">
        <f t="shared" si="151"/>
        <v>13.6275140173796</v>
      </c>
    </row>
    <row r="148" s="1" customFormat="1" spans="1:53">
      <c r="A148" s="6"/>
      <c r="B148" s="6"/>
      <c r="C148" s="9">
        <v>9</v>
      </c>
      <c r="D148" s="10">
        <v>15.1155333333333</v>
      </c>
      <c r="E148" s="12">
        <f t="shared" si="152"/>
        <v>19.6341935483871</v>
      </c>
      <c r="F148" s="9" t="s">
        <v>109</v>
      </c>
      <c r="G148" s="6">
        <v>10</v>
      </c>
      <c r="H148" s="11">
        <f t="shared" si="135"/>
        <v>15.1155333333333</v>
      </c>
      <c r="I148" s="11">
        <f t="shared" si="136"/>
        <v>288.265533333333</v>
      </c>
      <c r="J148" s="11">
        <f t="shared" si="137"/>
        <v>0.112971982596357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1.07668364590998</v>
      </c>
      <c r="P148" s="11">
        <f t="shared" si="140"/>
        <v>0.121635086107525</v>
      </c>
      <c r="Q148" s="15">
        <f t="shared" si="141"/>
        <v>0.0316251223879565</v>
      </c>
      <c r="R148" s="11">
        <f t="shared" si="142"/>
        <v>0.074022</v>
      </c>
      <c r="S148" s="16">
        <f t="shared" si="143"/>
        <v>0.427239501607042</v>
      </c>
      <c r="T148" s="3">
        <v>0.01</v>
      </c>
      <c r="U148" s="17">
        <f t="shared" si="144"/>
        <v>0.00427239501607042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0.00976239501607042</v>
      </c>
      <c r="AU148" s="24">
        <f t="shared" si="148"/>
        <v>28.47</v>
      </c>
      <c r="AV148" s="1">
        <f t="shared" si="149"/>
        <v>0.26</v>
      </c>
      <c r="AW148" s="2">
        <f t="shared" si="154"/>
        <v>0.266666666666667</v>
      </c>
      <c r="AX148" s="1">
        <f t="shared" si="150"/>
        <v>129.110251359816</v>
      </c>
      <c r="AZ148" s="2">
        <f t="shared" si="155"/>
        <v>0.0166666666666667</v>
      </c>
      <c r="BA148" s="1">
        <f t="shared" si="151"/>
        <v>8.06939070998848</v>
      </c>
    </row>
    <row r="149" s="1" customFormat="1" spans="1:53">
      <c r="A149" s="6"/>
      <c r="B149" s="6"/>
      <c r="C149" s="9">
        <v>10</v>
      </c>
      <c r="D149" s="10">
        <v>8.02390322580645</v>
      </c>
      <c r="E149" s="12">
        <f t="shared" si="152"/>
        <v>15.1155333333333</v>
      </c>
      <c r="F149" s="9" t="s">
        <v>109</v>
      </c>
      <c r="G149" s="6">
        <v>11</v>
      </c>
      <c r="H149" s="11">
        <f t="shared" si="135"/>
        <v>8.02390322580645</v>
      </c>
      <c r="I149" s="11">
        <f t="shared" si="136"/>
        <v>281.173903225806</v>
      </c>
      <c r="J149" s="11">
        <f t="shared" si="137"/>
        <v>0.0481937368402148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0.907296131812335</v>
      </c>
      <c r="O149" s="11">
        <f t="shared" si="153"/>
        <v>0.332452427990123</v>
      </c>
      <c r="P149" s="11">
        <f t="shared" si="140"/>
        <v>0.0160221248264465</v>
      </c>
      <c r="Q149" s="15">
        <f t="shared" si="141"/>
        <v>0.00416575245487608</v>
      </c>
      <c r="R149" s="11">
        <f t="shared" si="142"/>
        <v>0.074022</v>
      </c>
      <c r="S149" s="16">
        <f t="shared" si="143"/>
        <v>0.0562772210272092</v>
      </c>
      <c r="T149" s="3">
        <v>0.01</v>
      </c>
      <c r="U149" s="17">
        <f t="shared" si="144"/>
        <v>0.000562772210272092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0.00605277221027209</v>
      </c>
      <c r="AU149" s="24">
        <f t="shared" si="148"/>
        <v>28.47</v>
      </c>
      <c r="AV149" s="1">
        <f t="shared" si="149"/>
        <v>0.26</v>
      </c>
      <c r="AW149" s="2">
        <f t="shared" si="154"/>
        <v>0.266666666666667</v>
      </c>
      <c r="AX149" s="1">
        <f t="shared" si="150"/>
        <v>80.0495104127119</v>
      </c>
      <c r="AZ149" s="2">
        <f t="shared" si="155"/>
        <v>0.0166666666666667</v>
      </c>
      <c r="BA149" s="1">
        <f t="shared" si="151"/>
        <v>5.0030944007945</v>
      </c>
    </row>
    <row r="150" s="1" customFormat="1" spans="1:54">
      <c r="A150" s="6"/>
      <c r="B150" s="6"/>
      <c r="C150" s="9">
        <v>11</v>
      </c>
      <c r="D150" s="10">
        <v>1.79173333333333</v>
      </c>
      <c r="E150" s="12">
        <f t="shared" si="152"/>
        <v>8.02390322580645</v>
      </c>
      <c r="F150" s="9" t="s">
        <v>111</v>
      </c>
      <c r="G150" s="6">
        <v>12</v>
      </c>
      <c r="H150" s="11">
        <f t="shared" si="135"/>
        <v>1.79173333333333</v>
      </c>
      <c r="I150" s="11">
        <f t="shared" si="136"/>
        <v>274.941733333333</v>
      </c>
      <c r="J150" s="11">
        <f t="shared" si="137"/>
        <v>0.0219833161627109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0.601130303163677</v>
      </c>
      <c r="P150" s="11">
        <f t="shared" si="140"/>
        <v>0.0132148375094334</v>
      </c>
      <c r="Q150" s="15">
        <f t="shared" si="141"/>
        <v>0.00343585775245267</v>
      </c>
      <c r="R150" s="11">
        <f t="shared" si="142"/>
        <v>0.074022</v>
      </c>
      <c r="S150" s="16">
        <f t="shared" si="143"/>
        <v>0.0464167106056669</v>
      </c>
      <c r="T150" s="3">
        <v>0.01</v>
      </c>
      <c r="U150" s="17">
        <f t="shared" si="144"/>
        <v>0.000464167106056669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0.00595416710605667</v>
      </c>
      <c r="AU150" s="24">
        <f t="shared" si="148"/>
        <v>28.47</v>
      </c>
      <c r="AV150" s="1">
        <f t="shared" si="149"/>
        <v>0.26</v>
      </c>
      <c r="AW150" s="2">
        <f t="shared" si="154"/>
        <v>0.266666666666667</v>
      </c>
      <c r="AX150" s="1">
        <f t="shared" si="150"/>
        <v>78.7454318777155</v>
      </c>
      <c r="AY150" s="1">
        <f>SUM(AX139:AX150)</f>
        <v>1582.7799294247</v>
      </c>
      <c r="AZ150" s="2">
        <f t="shared" si="155"/>
        <v>0.0166666666666667</v>
      </c>
      <c r="BA150" s="1">
        <f t="shared" si="151"/>
        <v>4.92158949235722</v>
      </c>
      <c r="BB150" s="1">
        <f>SUM(BA139:BA150)</f>
        <v>98.9237455890435</v>
      </c>
    </row>
    <row r="151" s="1" customFormat="1" spans="1:46">
      <c r="A151" s="6"/>
      <c r="B151" s="6"/>
      <c r="C151" s="9">
        <v>12</v>
      </c>
      <c r="D151" s="10">
        <v>-7.57722580645161</v>
      </c>
      <c r="E151" s="12">
        <f t="shared" si="152"/>
        <v>1.79173333333333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-3.77010292296774</v>
      </c>
      <c r="E154" s="9"/>
      <c r="F154" s="9"/>
      <c r="G154" s="6">
        <v>1</v>
      </c>
      <c r="H154" s="11">
        <f t="shared" ref="H154:H165" si="156">E155</f>
        <v>-3.77010292296774</v>
      </c>
      <c r="I154" s="11">
        <f t="shared" ref="I154:I165" si="157">H154+273.15</f>
        <v>269.379897077032</v>
      </c>
      <c r="J154" s="11">
        <f t="shared" ref="J154:J165" si="158">EXP(($C$18*(I154-$C$16))/($C$19*I154*$C$16))</f>
        <v>0.0105813963033475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0.00803178681948029</v>
      </c>
      <c r="Q154" s="15">
        <f t="shared" ref="Q154:Q165" si="162">P154*$B$156</f>
        <v>0.00168667523209086</v>
      </c>
      <c r="R154" s="11">
        <f t="shared" ref="R154:R165" si="163">L154*$B$156</f>
        <v>0.1594000625</v>
      </c>
      <c r="S154" s="16">
        <f t="shared" ref="S154:S165" si="164">Q154/R154</f>
        <v>0.0105813963033475</v>
      </c>
      <c r="T154" s="3">
        <v>0.01</v>
      </c>
      <c r="U154" s="17">
        <f t="shared" ref="U154:U165" si="165">S154*T154</f>
        <v>0.000105813963033475</v>
      </c>
      <c r="V154" s="16"/>
      <c r="W154" s="3"/>
      <c r="X154" s="3"/>
      <c r="Y154" s="18"/>
      <c r="Z154" s="3"/>
      <c r="AA154" s="19"/>
      <c r="AB154" s="3"/>
      <c r="AC154" s="3"/>
      <c r="AD154" s="3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0.00559581396303347</v>
      </c>
      <c r="AU154" s="24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</v>
      </c>
      <c r="AX154" s="1">
        <f t="shared" ref="AX154:AX165" si="172">AW154*10000*AV154*0.67*AU154*AT154</f>
        <v>0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-5.03790322580645</v>
      </c>
      <c r="E155" s="12">
        <f t="shared" ref="E155:E166" si="173">D154</f>
        <v>-3.77010292296774</v>
      </c>
      <c r="F155" s="9" t="s">
        <v>109</v>
      </c>
      <c r="G155" s="6">
        <v>2</v>
      </c>
      <c r="H155" s="11">
        <f t="shared" si="156"/>
        <v>-5.03790322580645</v>
      </c>
      <c r="I155" s="11">
        <f t="shared" si="157"/>
        <v>268.112096774194</v>
      </c>
      <c r="J155" s="11">
        <f t="shared" si="158"/>
        <v>0.00891897015861894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1.51006404651385</v>
      </c>
      <c r="P155" s="11">
        <f t="shared" si="161"/>
        <v>0.0134682161684604</v>
      </c>
      <c r="Q155" s="15">
        <f t="shared" si="162"/>
        <v>0.00282832539537669</v>
      </c>
      <c r="R155" s="11">
        <f t="shared" si="163"/>
        <v>0.1594000625</v>
      </c>
      <c r="S155" s="16">
        <f t="shared" si="164"/>
        <v>0.0177435651593718</v>
      </c>
      <c r="T155" s="3">
        <v>0.01</v>
      </c>
      <c r="U155" s="17">
        <f t="shared" si="165"/>
        <v>0.000177435651593718</v>
      </c>
      <c r="V155" s="16"/>
      <c r="W155" s="3"/>
      <c r="X155" s="3"/>
      <c r="Y155" s="18"/>
      <c r="Z155" s="3"/>
      <c r="AA155" s="19"/>
      <c r="AB155" s="3"/>
      <c r="AC155" s="3"/>
      <c r="AD155" s="3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0.00566743565159372</v>
      </c>
      <c r="AU155" s="24">
        <f t="shared" si="169"/>
        <v>75.9047916666667</v>
      </c>
      <c r="AV155" s="1">
        <f t="shared" si="170"/>
        <v>0.21</v>
      </c>
      <c r="AW155" s="2">
        <f t="shared" si="171"/>
        <v>0</v>
      </c>
      <c r="AX155" s="1">
        <f t="shared" si="172"/>
        <v>0</v>
      </c>
      <c r="AZ155" s="2"/>
    </row>
    <row r="156" s="1" customFormat="1" spans="1:52">
      <c r="A156" s="6" t="s">
        <v>72</v>
      </c>
      <c r="B156" s="6">
        <f>G13</f>
        <v>0.21</v>
      </c>
      <c r="C156" s="9">
        <v>2</v>
      </c>
      <c r="D156" s="10">
        <v>-0.605068965517242</v>
      </c>
      <c r="E156" s="12">
        <f t="shared" si="173"/>
        <v>-5.03790322580645</v>
      </c>
      <c r="F156" s="9" t="s">
        <v>109</v>
      </c>
      <c r="G156" s="6">
        <v>3</v>
      </c>
      <c r="H156" s="11">
        <f t="shared" si="156"/>
        <v>-0.605068965517242</v>
      </c>
      <c r="I156" s="11">
        <f t="shared" si="157"/>
        <v>272.544931034483</v>
      </c>
      <c r="J156" s="11">
        <f t="shared" si="158"/>
        <v>0.016100454969208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2.25564374701206</v>
      </c>
      <c r="P156" s="11">
        <f t="shared" si="161"/>
        <v>0.0363168905753432</v>
      </c>
      <c r="Q156" s="15">
        <f t="shared" si="162"/>
        <v>0.00762654702082207</v>
      </c>
      <c r="R156" s="11">
        <f t="shared" si="163"/>
        <v>0.1594000625</v>
      </c>
      <c r="S156" s="16">
        <f t="shared" si="164"/>
        <v>0.0478453201410888</v>
      </c>
      <c r="T156" s="3">
        <v>0.01</v>
      </c>
      <c r="U156" s="17">
        <f t="shared" si="165"/>
        <v>0.000478453201410888</v>
      </c>
      <c r="V156" s="16"/>
      <c r="W156" s="3"/>
      <c r="X156" s="3"/>
      <c r="Y156" s="18"/>
      <c r="Z156" s="3"/>
      <c r="AA156" s="19"/>
      <c r="AB156" s="3"/>
      <c r="AC156" s="3"/>
      <c r="AD156" s="3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0.00596845320141089</v>
      </c>
      <c r="AU156" s="24">
        <f t="shared" si="169"/>
        <v>75.9047916666667</v>
      </c>
      <c r="AV156" s="1">
        <f t="shared" si="170"/>
        <v>0.21</v>
      </c>
      <c r="AW156" s="2">
        <f t="shared" si="171"/>
        <v>0</v>
      </c>
      <c r="AX156" s="1">
        <f t="shared" si="172"/>
        <v>0</v>
      </c>
      <c r="AZ156" s="2"/>
    </row>
    <row r="157" s="1" customFormat="1" spans="1:52">
      <c r="A157" s="6"/>
      <c r="B157" s="6"/>
      <c r="C157" s="9">
        <v>3</v>
      </c>
      <c r="D157" s="10">
        <v>5.38332258064516</v>
      </c>
      <c r="E157" s="12">
        <f t="shared" si="173"/>
        <v>-0.605068965517242</v>
      </c>
      <c r="F157" s="9" t="s">
        <v>109</v>
      </c>
      <c r="G157" s="6">
        <v>4</v>
      </c>
      <c r="H157" s="11">
        <f t="shared" si="156"/>
        <v>5.38332258064516</v>
      </c>
      <c r="I157" s="11">
        <f t="shared" si="157"/>
        <v>278.533322580645</v>
      </c>
      <c r="J157" s="11">
        <f t="shared" si="158"/>
        <v>0.0347067782739451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2.97837477310338</v>
      </c>
      <c r="P157" s="11">
        <f t="shared" si="161"/>
        <v>0.103369792866811</v>
      </c>
      <c r="Q157" s="15">
        <f t="shared" si="162"/>
        <v>0.0217076565020303</v>
      </c>
      <c r="R157" s="11">
        <f t="shared" si="163"/>
        <v>0.1594000625</v>
      </c>
      <c r="S157" s="16">
        <f t="shared" si="164"/>
        <v>0.136183488021093</v>
      </c>
      <c r="T157" s="3">
        <v>0.01</v>
      </c>
      <c r="U157" s="17">
        <f t="shared" si="165"/>
        <v>0.00136183488021093</v>
      </c>
      <c r="V157" s="16"/>
      <c r="W157" s="3"/>
      <c r="X157" s="3"/>
      <c r="Y157" s="18"/>
      <c r="Z157" s="3"/>
      <c r="AA157" s="19"/>
      <c r="AB157" s="3"/>
      <c r="AC157" s="3"/>
      <c r="AD157" s="3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0.00685183488021093</v>
      </c>
      <c r="AU157" s="24">
        <f t="shared" si="169"/>
        <v>75.9047916666667</v>
      </c>
      <c r="AV157" s="1">
        <f t="shared" si="170"/>
        <v>0.21</v>
      </c>
      <c r="AW157" s="2">
        <f t="shared" si="171"/>
        <v>0</v>
      </c>
      <c r="AX157" s="1">
        <f t="shared" si="172"/>
        <v>0</v>
      </c>
      <c r="AZ157" s="2"/>
    </row>
    <row r="158" s="1" customFormat="1" spans="1:52">
      <c r="A158" s="6"/>
      <c r="B158" s="6"/>
      <c r="C158" s="9">
        <v>4</v>
      </c>
      <c r="D158" s="10">
        <v>10.5410666666667</v>
      </c>
      <c r="E158" s="12">
        <f t="shared" si="173"/>
        <v>5.38332258064516</v>
      </c>
      <c r="F158" s="9" t="s">
        <v>109</v>
      </c>
      <c r="G158" s="6">
        <v>5</v>
      </c>
      <c r="H158" s="11">
        <f t="shared" si="156"/>
        <v>10.5410666666667</v>
      </c>
      <c r="I158" s="11">
        <f t="shared" si="157"/>
        <v>283.691066666667</v>
      </c>
      <c r="J158" s="11">
        <f t="shared" si="158"/>
        <v>0.0655287785822578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2.73125473122474</v>
      </c>
      <c r="O158" s="11">
        <f t="shared" si="174"/>
        <v>0.902798165678496</v>
      </c>
      <c r="P158" s="11">
        <f t="shared" si="161"/>
        <v>0.0591592611032146</v>
      </c>
      <c r="Q158" s="15">
        <f t="shared" si="162"/>
        <v>0.0124234448316751</v>
      </c>
      <c r="R158" s="11">
        <f t="shared" si="163"/>
        <v>0.1594000625</v>
      </c>
      <c r="S158" s="16">
        <f t="shared" si="164"/>
        <v>0.0779387701411665</v>
      </c>
      <c r="T158" s="3">
        <v>0.01</v>
      </c>
      <c r="U158" s="17">
        <f t="shared" si="165"/>
        <v>0.000779387701411665</v>
      </c>
      <c r="V158" s="16"/>
      <c r="W158" s="3"/>
      <c r="X158" s="3"/>
      <c r="Y158" s="18"/>
      <c r="Z158" s="3"/>
      <c r="AA158" s="19"/>
      <c r="AB158" s="3"/>
      <c r="AC158" s="3"/>
      <c r="AD158" s="3"/>
      <c r="AE158" s="16">
        <v>0.005</v>
      </c>
      <c r="AF158" s="3">
        <v>0.49</v>
      </c>
      <c r="AG158" s="17">
        <f t="shared" si="166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0.0107293877014117</v>
      </c>
      <c r="AU158" s="24">
        <f t="shared" si="169"/>
        <v>75.9047916666667</v>
      </c>
      <c r="AV158" s="1">
        <f t="shared" si="170"/>
        <v>0.21</v>
      </c>
      <c r="AW158" s="2">
        <f t="shared" si="171"/>
        <v>0</v>
      </c>
      <c r="AX158" s="1">
        <f t="shared" si="172"/>
        <v>0</v>
      </c>
      <c r="AZ158" s="2"/>
    </row>
    <row r="159" s="1" customFormat="1" spans="1:52">
      <c r="A159" s="6"/>
      <c r="B159" s="6"/>
      <c r="C159" s="9">
        <v>5</v>
      </c>
      <c r="D159" s="10">
        <v>16.5327419354839</v>
      </c>
      <c r="E159" s="12">
        <f t="shared" si="173"/>
        <v>10.5410666666667</v>
      </c>
      <c r="F159" s="9" t="s">
        <v>111</v>
      </c>
      <c r="G159" s="6">
        <v>6</v>
      </c>
      <c r="H159" s="11">
        <f t="shared" si="156"/>
        <v>16.5327419354839</v>
      </c>
      <c r="I159" s="11">
        <f t="shared" si="157"/>
        <v>289.682741935484</v>
      </c>
      <c r="J159" s="11">
        <f t="shared" si="158"/>
        <v>0.133271324224174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1.60268682124195</v>
      </c>
      <c r="P159" s="11">
        <f t="shared" si="161"/>
        <v>0.213592194983546</v>
      </c>
      <c r="Q159" s="15">
        <f t="shared" si="162"/>
        <v>0.0448543609465447</v>
      </c>
      <c r="R159" s="11">
        <f t="shared" si="163"/>
        <v>0.1594000625</v>
      </c>
      <c r="S159" s="16">
        <f t="shared" si="164"/>
        <v>0.28139487678397</v>
      </c>
      <c r="T159" s="3">
        <v>0.01</v>
      </c>
      <c r="U159" s="17">
        <f t="shared" si="165"/>
        <v>0.0028139487678397</v>
      </c>
      <c r="V159" s="16"/>
      <c r="W159" s="3"/>
      <c r="X159" s="3"/>
      <c r="Y159" s="18"/>
      <c r="Z159" s="3"/>
      <c r="AA159" s="19"/>
      <c r="AB159" s="3"/>
      <c r="AC159" s="3"/>
      <c r="AD159" s="3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0.0127639487678397</v>
      </c>
      <c r="AU159" s="24">
        <f t="shared" si="169"/>
        <v>75.9047916666667</v>
      </c>
      <c r="AV159" s="1">
        <f t="shared" si="170"/>
        <v>0.21</v>
      </c>
      <c r="AW159" s="2">
        <f t="shared" si="171"/>
        <v>0</v>
      </c>
      <c r="AX159" s="1">
        <f t="shared" si="172"/>
        <v>0</v>
      </c>
      <c r="AZ159" s="2"/>
    </row>
    <row r="160" s="1" customFormat="1" spans="1:52">
      <c r="A160" s="6"/>
      <c r="B160" s="6"/>
      <c r="C160" s="9">
        <v>6</v>
      </c>
      <c r="D160" s="10">
        <v>20.6663333333333</v>
      </c>
      <c r="E160" s="12">
        <f t="shared" si="173"/>
        <v>16.5327419354839</v>
      </c>
      <c r="F160" s="9" t="s">
        <v>109</v>
      </c>
      <c r="G160" s="6">
        <v>7</v>
      </c>
      <c r="H160" s="11">
        <f t="shared" si="156"/>
        <v>20.6663333333333</v>
      </c>
      <c r="I160" s="11">
        <f t="shared" si="157"/>
        <v>293.816333333333</v>
      </c>
      <c r="J160" s="11">
        <f t="shared" si="158"/>
        <v>0.213846899775959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2.14814254292507</v>
      </c>
      <c r="P160" s="11">
        <f t="shared" si="161"/>
        <v>0.459373623081371</v>
      </c>
      <c r="Q160" s="15">
        <f t="shared" si="162"/>
        <v>0.0964684608470878</v>
      </c>
      <c r="R160" s="11">
        <f t="shared" si="163"/>
        <v>0.1594000625</v>
      </c>
      <c r="S160" s="16">
        <f t="shared" si="164"/>
        <v>0.605197133138438</v>
      </c>
      <c r="T160" s="3">
        <v>0.01</v>
      </c>
      <c r="U160" s="17">
        <f t="shared" si="165"/>
        <v>0.00605197133138438</v>
      </c>
      <c r="V160" s="16"/>
      <c r="W160" s="3"/>
      <c r="X160" s="3"/>
      <c r="Y160" s="18"/>
      <c r="Z160" s="3"/>
      <c r="AA160" s="19"/>
      <c r="AB160" s="3"/>
      <c r="AC160" s="3"/>
      <c r="AD160" s="3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0.0160019713313844</v>
      </c>
      <c r="AU160" s="24">
        <f t="shared" si="169"/>
        <v>75.9047916666667</v>
      </c>
      <c r="AV160" s="1">
        <f t="shared" si="170"/>
        <v>0.21</v>
      </c>
      <c r="AW160" s="2">
        <f t="shared" si="171"/>
        <v>0</v>
      </c>
      <c r="AX160" s="1">
        <f t="shared" si="172"/>
        <v>0</v>
      </c>
      <c r="AZ160" s="2"/>
    </row>
    <row r="161" s="1" customFormat="1" spans="1:52">
      <c r="A161" s="6"/>
      <c r="B161" s="6"/>
      <c r="C161" s="9">
        <v>7</v>
      </c>
      <c r="D161" s="10">
        <v>21.868935483871</v>
      </c>
      <c r="E161" s="12">
        <f t="shared" si="173"/>
        <v>20.6663333333333</v>
      </c>
      <c r="F161" s="9" t="s">
        <v>109</v>
      </c>
      <c r="G161" s="6">
        <v>8</v>
      </c>
      <c r="H161" s="11">
        <f t="shared" si="156"/>
        <v>21.868935483871</v>
      </c>
      <c r="I161" s="11">
        <f t="shared" si="157"/>
        <v>295.018935483871</v>
      </c>
      <c r="J161" s="11">
        <f t="shared" si="158"/>
        <v>0.244776812614557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2.44781683651037</v>
      </c>
      <c r="P161" s="11">
        <f t="shared" si="161"/>
        <v>0.599168803105255</v>
      </c>
      <c r="Q161" s="15">
        <f t="shared" si="162"/>
        <v>0.125825448652104</v>
      </c>
      <c r="R161" s="11">
        <f t="shared" si="163"/>
        <v>0.1594000625</v>
      </c>
      <c r="S161" s="16">
        <f t="shared" si="164"/>
        <v>0.789368879024772</v>
      </c>
      <c r="T161" s="3">
        <v>0.01</v>
      </c>
      <c r="U161" s="17">
        <f t="shared" si="165"/>
        <v>0.00789368879024772</v>
      </c>
      <c r="V161" s="16"/>
      <c r="W161" s="3"/>
      <c r="X161" s="3"/>
      <c r="Y161" s="18"/>
      <c r="Z161" s="3"/>
      <c r="AA161" s="19"/>
      <c r="AB161" s="3"/>
      <c r="AC161" s="3"/>
      <c r="AD161" s="3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0.0178436887902477</v>
      </c>
      <c r="AU161" s="24">
        <f t="shared" si="169"/>
        <v>75.9047916666667</v>
      </c>
      <c r="AV161" s="1">
        <f t="shared" si="170"/>
        <v>0.21</v>
      </c>
      <c r="AW161" s="2">
        <f t="shared" si="171"/>
        <v>0</v>
      </c>
      <c r="AX161" s="1">
        <f t="shared" si="172"/>
        <v>0</v>
      </c>
      <c r="AZ161" s="2"/>
    </row>
    <row r="162" s="1" customFormat="1" spans="1:52">
      <c r="A162" s="6"/>
      <c r="B162" s="6"/>
      <c r="C162" s="9">
        <v>8</v>
      </c>
      <c r="D162" s="10">
        <v>19.6341935483871</v>
      </c>
      <c r="E162" s="12">
        <f t="shared" si="173"/>
        <v>21.868935483871</v>
      </c>
      <c r="F162" s="9" t="s">
        <v>109</v>
      </c>
      <c r="G162" s="6">
        <v>9</v>
      </c>
      <c r="H162" s="11">
        <f t="shared" si="156"/>
        <v>19.6341935483871</v>
      </c>
      <c r="I162" s="11">
        <f t="shared" si="157"/>
        <v>292.784193548387</v>
      </c>
      <c r="J162" s="11">
        <f t="shared" si="158"/>
        <v>0.19026858907832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2.60769595007178</v>
      </c>
      <c r="P162" s="11">
        <f t="shared" si="161"/>
        <v>0.496162629165406</v>
      </c>
      <c r="Q162" s="15">
        <f t="shared" si="162"/>
        <v>0.104194152124735</v>
      </c>
      <c r="R162" s="11">
        <f t="shared" si="163"/>
        <v>0.1594000625</v>
      </c>
      <c r="S162" s="16">
        <f t="shared" si="164"/>
        <v>0.653664437080979</v>
      </c>
      <c r="T162" s="3">
        <v>0.01</v>
      </c>
      <c r="U162" s="17">
        <f t="shared" si="165"/>
        <v>0.00653664437080979</v>
      </c>
      <c r="V162" s="16"/>
      <c r="W162" s="3"/>
      <c r="X162" s="3"/>
      <c r="Y162" s="18"/>
      <c r="Z162" s="3"/>
      <c r="AA162" s="19"/>
      <c r="AB162" s="3"/>
      <c r="AC162" s="3"/>
      <c r="AD162" s="3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0.0164866443708098</v>
      </c>
      <c r="AU162" s="24">
        <f t="shared" si="169"/>
        <v>75.9047916666667</v>
      </c>
      <c r="AV162" s="1">
        <f t="shared" si="170"/>
        <v>0.21</v>
      </c>
      <c r="AW162" s="2">
        <f t="shared" si="171"/>
        <v>0</v>
      </c>
      <c r="AX162" s="1">
        <f t="shared" si="172"/>
        <v>0</v>
      </c>
      <c r="AZ162" s="2"/>
    </row>
    <row r="163" s="1" customFormat="1" spans="1:52">
      <c r="A163" s="6"/>
      <c r="B163" s="6"/>
      <c r="C163" s="9">
        <v>9</v>
      </c>
      <c r="D163" s="10">
        <v>15.1155333333333</v>
      </c>
      <c r="E163" s="12">
        <f t="shared" si="173"/>
        <v>19.6341935483871</v>
      </c>
      <c r="F163" s="9" t="s">
        <v>109</v>
      </c>
      <c r="G163" s="6">
        <v>10</v>
      </c>
      <c r="H163" s="11">
        <f t="shared" si="156"/>
        <v>15.1155333333333</v>
      </c>
      <c r="I163" s="11">
        <f t="shared" si="157"/>
        <v>288.265533333333</v>
      </c>
      <c r="J163" s="11">
        <f t="shared" si="158"/>
        <v>0.112971982596357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2.87058123757304</v>
      </c>
      <c r="P163" s="11">
        <f t="shared" si="161"/>
        <v>0.32429525361253</v>
      </c>
      <c r="Q163" s="15">
        <f t="shared" si="162"/>
        <v>0.0681020032586314</v>
      </c>
      <c r="R163" s="11">
        <f t="shared" si="163"/>
        <v>0.1594000625</v>
      </c>
      <c r="S163" s="16">
        <f t="shared" si="164"/>
        <v>0.427239501607042</v>
      </c>
      <c r="T163" s="3">
        <v>0.01</v>
      </c>
      <c r="U163" s="17">
        <f t="shared" si="165"/>
        <v>0.00427239501607042</v>
      </c>
      <c r="V163" s="16"/>
      <c r="W163" s="3"/>
      <c r="X163" s="3"/>
      <c r="Y163" s="18"/>
      <c r="Z163" s="3"/>
      <c r="AA163" s="19"/>
      <c r="AB163" s="3"/>
      <c r="AC163" s="3"/>
      <c r="AD163" s="3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0.00976239501607042</v>
      </c>
      <c r="AU163" s="24">
        <f t="shared" si="169"/>
        <v>75.9047916666667</v>
      </c>
      <c r="AV163" s="1">
        <f t="shared" si="170"/>
        <v>0.21</v>
      </c>
      <c r="AW163" s="2">
        <f t="shared" si="171"/>
        <v>0</v>
      </c>
      <c r="AX163" s="1">
        <f t="shared" si="172"/>
        <v>0</v>
      </c>
      <c r="AZ163" s="2"/>
    </row>
    <row r="164" s="1" customFormat="1" spans="1:52">
      <c r="A164" s="6"/>
      <c r="B164" s="6"/>
      <c r="C164" s="9">
        <v>10</v>
      </c>
      <c r="D164" s="10">
        <v>8.02390322580645</v>
      </c>
      <c r="E164" s="12">
        <f t="shared" si="173"/>
        <v>15.1155333333333</v>
      </c>
      <c r="F164" s="9" t="s">
        <v>109</v>
      </c>
      <c r="G164" s="6">
        <v>11</v>
      </c>
      <c r="H164" s="11">
        <f t="shared" si="156"/>
        <v>8.02390322580645</v>
      </c>
      <c r="I164" s="11">
        <f t="shared" si="157"/>
        <v>281.173903225806</v>
      </c>
      <c r="J164" s="11">
        <f t="shared" si="158"/>
        <v>0.0481937368402148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2.41897168476248</v>
      </c>
      <c r="O164" s="11">
        <f t="shared" si="174"/>
        <v>0.886362215864692</v>
      </c>
      <c r="P164" s="11">
        <f t="shared" si="161"/>
        <v>0.0427171073764926</v>
      </c>
      <c r="Q164" s="15">
        <f t="shared" si="162"/>
        <v>0.00897059254906345</v>
      </c>
      <c r="R164" s="11">
        <f t="shared" si="163"/>
        <v>0.1594000625</v>
      </c>
      <c r="S164" s="16">
        <f t="shared" si="164"/>
        <v>0.0562772210272092</v>
      </c>
      <c r="T164" s="3">
        <v>0.01</v>
      </c>
      <c r="U164" s="17">
        <f t="shared" si="165"/>
        <v>0.000562772210272092</v>
      </c>
      <c r="V164" s="16"/>
      <c r="W164" s="3"/>
      <c r="X164" s="3"/>
      <c r="Y164" s="18"/>
      <c r="Z164" s="3"/>
      <c r="AA164" s="19"/>
      <c r="AB164" s="3"/>
      <c r="AC164" s="3"/>
      <c r="AD164" s="3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0.00605277221027209</v>
      </c>
      <c r="AU164" s="24">
        <f t="shared" si="169"/>
        <v>75.9047916666667</v>
      </c>
      <c r="AV164" s="1">
        <f t="shared" si="170"/>
        <v>0.21</v>
      </c>
      <c r="AW164" s="2">
        <f t="shared" si="171"/>
        <v>0</v>
      </c>
      <c r="AX164" s="1">
        <f t="shared" si="172"/>
        <v>0</v>
      </c>
      <c r="AZ164" s="2"/>
    </row>
    <row r="165" s="1" customFormat="1" spans="1:52">
      <c r="A165" s="6"/>
      <c r="B165" s="6"/>
      <c r="C165" s="9">
        <v>11</v>
      </c>
      <c r="D165" s="10">
        <v>1.79173333333333</v>
      </c>
      <c r="E165" s="12">
        <f t="shared" si="173"/>
        <v>8.02390322580645</v>
      </c>
      <c r="F165" s="9" t="s">
        <v>111</v>
      </c>
      <c r="G165" s="6">
        <v>12</v>
      </c>
      <c r="H165" s="11">
        <f t="shared" si="156"/>
        <v>1.79173333333333</v>
      </c>
      <c r="I165" s="11">
        <f t="shared" si="157"/>
        <v>274.941733333333</v>
      </c>
      <c r="J165" s="11">
        <f t="shared" si="158"/>
        <v>0.0219833161627109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1.60269302515487</v>
      </c>
      <c r="P165" s="11">
        <f t="shared" si="161"/>
        <v>0.035232507483751</v>
      </c>
      <c r="Q165" s="15">
        <f t="shared" si="162"/>
        <v>0.00739882657158772</v>
      </c>
      <c r="R165" s="11">
        <f t="shared" si="163"/>
        <v>0.1594000625</v>
      </c>
      <c r="S165" s="16">
        <f t="shared" si="164"/>
        <v>0.0464167106056669</v>
      </c>
      <c r="T165" s="3">
        <v>0.01</v>
      </c>
      <c r="U165" s="17">
        <f t="shared" si="165"/>
        <v>0.000464167106056669</v>
      </c>
      <c r="V165" s="16"/>
      <c r="W165" s="3"/>
      <c r="X165" s="3"/>
      <c r="Y165" s="18"/>
      <c r="Z165" s="3"/>
      <c r="AA165" s="19"/>
      <c r="AB165" s="3"/>
      <c r="AC165" s="3"/>
      <c r="AD165" s="3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0.00595416710605667</v>
      </c>
      <c r="AU165" s="24">
        <f t="shared" si="169"/>
        <v>75.9047916666667</v>
      </c>
      <c r="AV165" s="1">
        <f t="shared" si="170"/>
        <v>0.21</v>
      </c>
      <c r="AW165" s="2">
        <f t="shared" si="171"/>
        <v>0</v>
      </c>
      <c r="AX165" s="1">
        <f t="shared" si="172"/>
        <v>0</v>
      </c>
      <c r="AY165" s="1">
        <f>SUM(AX154:AX165)</f>
        <v>0</v>
      </c>
      <c r="AZ165" s="2"/>
    </row>
    <row r="166" s="1" customFormat="1" spans="1:46">
      <c r="A166" s="6"/>
      <c r="B166" s="6"/>
      <c r="C166" s="9">
        <v>12</v>
      </c>
      <c r="D166" s="10">
        <v>-7.57722580645161</v>
      </c>
      <c r="E166" s="12">
        <f t="shared" si="173"/>
        <v>1.79173333333333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596.2</v>
      </c>
      <c r="F3" s="3">
        <v>1069.523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154</v>
      </c>
      <c r="F4" s="3">
        <v>1433.9025</v>
      </c>
      <c r="G4" s="3">
        <v>0.24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0.1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821.2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5656.2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675.45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95.5</v>
      </c>
      <c r="F10" s="3">
        <v>625.464</v>
      </c>
      <c r="G10" s="3">
        <v>0.3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36.1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18.5</v>
      </c>
      <c r="F13" s="3">
        <v>910.8575</v>
      </c>
      <c r="G13" s="3">
        <v>0.26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27603471.5468152</v>
      </c>
      <c r="J16" s="7" t="s">
        <v>35</v>
      </c>
      <c r="K16" s="7">
        <f>I16/(10000*1000)</f>
        <v>2.76034715468152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37965107.8086545</v>
      </c>
      <c r="J17" s="7" t="s">
        <v>35</v>
      </c>
      <c r="K17" s="7">
        <f>I17/(10000*1000)</f>
        <v>3.79651078086545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-10.2425965959677</v>
      </c>
      <c r="E29" s="9"/>
      <c r="F29" s="9"/>
      <c r="G29" s="6">
        <v>1</v>
      </c>
      <c r="H29" s="11">
        <f t="shared" ref="H29:H40" si="0">E30</f>
        <v>-10.2425965959677</v>
      </c>
      <c r="I29" s="11">
        <f t="shared" ref="I29:I40" si="1">H29+273.15</f>
        <v>262.907403404032</v>
      </c>
      <c r="J29" s="11">
        <f t="shared" ref="J29:J40" si="2">EXP(($C$18*(I29-$C$16))/($C$19*I29*$C$16))</f>
        <v>0.00434593999491816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0.00519304518630261</v>
      </c>
      <c r="Q29" s="15">
        <f t="shared" ref="Q29:Q40" si="6">P29*$B$31</f>
        <v>0.00124633084471263</v>
      </c>
      <c r="R29" s="11">
        <f t="shared" ref="R29:R40" si="7">L29*$B$31</f>
        <v>0.2867805</v>
      </c>
      <c r="S29" s="16">
        <f t="shared" ref="S29:S40" si="8">Q29/R29</f>
        <v>0.00434593999491816</v>
      </c>
      <c r="T29" s="3">
        <v>0.01</v>
      </c>
      <c r="U29" s="17">
        <f t="shared" ref="U29:U40" si="9">S29*T29</f>
        <v>4.34593999491816e-5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0.0219434593999492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12.8333333333333</v>
      </c>
      <c r="AU29" s="1">
        <f t="shared" ref="AU29:AU40" si="17">AT29*10000*AS29*0.67*AR29*AQ29</f>
        <v>54108.9355622145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-11.6812258064516</v>
      </c>
      <c r="E30" s="12">
        <f t="shared" ref="E30:E41" si="18">D29</f>
        <v>-10.2425965959677</v>
      </c>
      <c r="F30" s="9" t="s">
        <v>109</v>
      </c>
      <c r="G30" s="6">
        <v>2</v>
      </c>
      <c r="H30" s="11">
        <f t="shared" si="0"/>
        <v>-11.6812258064516</v>
      </c>
      <c r="I30" s="11">
        <f t="shared" si="1"/>
        <v>261.468774193548</v>
      </c>
      <c r="J30" s="11">
        <f t="shared" si="2"/>
        <v>0.00354476283091314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2.3846444548137</v>
      </c>
      <c r="P30" s="11">
        <f t="shared" si="5"/>
        <v>0.00845299902836672</v>
      </c>
      <c r="Q30" s="15">
        <f t="shared" si="6"/>
        <v>0.00202871976680801</v>
      </c>
      <c r="R30" s="11">
        <f t="shared" si="7"/>
        <v>0.2867805</v>
      </c>
      <c r="S30" s="16">
        <f t="shared" si="8"/>
        <v>0.00707412033526691</v>
      </c>
      <c r="T30" s="3">
        <v>0.01</v>
      </c>
      <c r="U30" s="17">
        <f t="shared" si="9"/>
        <v>7.07412033526691e-5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0.0219707412033527</v>
      </c>
      <c r="AR30" s="24">
        <f t="shared" si="15"/>
        <v>119.491875</v>
      </c>
      <c r="AS30" s="1">
        <f t="shared" si="16"/>
        <v>0.24</v>
      </c>
      <c r="AT30" s="2">
        <f>$E$4/12</f>
        <v>12.8333333333333</v>
      </c>
      <c r="AU30" s="1">
        <f t="shared" si="17"/>
        <v>54176.2079696994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-5.93527586206897</v>
      </c>
      <c r="E31" s="12">
        <f t="shared" si="18"/>
        <v>-11.6812258064516</v>
      </c>
      <c r="F31" s="9" t="s">
        <v>109</v>
      </c>
      <c r="G31" s="6">
        <v>3</v>
      </c>
      <c r="H31" s="11">
        <f t="shared" si="0"/>
        <v>-5.93527586206897</v>
      </c>
      <c r="I31" s="11">
        <f t="shared" si="1"/>
        <v>267.214724137931</v>
      </c>
      <c r="J31" s="11">
        <f t="shared" si="2"/>
        <v>0.00789494014178674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3.57111020578533</v>
      </c>
      <c r="P31" s="11">
        <f t="shared" si="5"/>
        <v>0.0281937013143989</v>
      </c>
      <c r="Q31" s="15">
        <f t="shared" si="6"/>
        <v>0.00676648831545574</v>
      </c>
      <c r="R31" s="11">
        <f t="shared" si="7"/>
        <v>0.2867805</v>
      </c>
      <c r="S31" s="16">
        <f t="shared" si="8"/>
        <v>0.0235946597326378</v>
      </c>
      <c r="T31" s="3">
        <v>0.01</v>
      </c>
      <c r="U31" s="17">
        <f t="shared" si="9"/>
        <v>0.000235946597326378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0.0221359465973264</v>
      </c>
      <c r="AR31" s="24">
        <f t="shared" si="15"/>
        <v>119.491875</v>
      </c>
      <c r="AS31" s="1">
        <f t="shared" si="16"/>
        <v>0.24</v>
      </c>
      <c r="AT31" s="2">
        <f>$E$4/12</f>
        <v>12.8333333333333</v>
      </c>
      <c r="AU31" s="1">
        <f t="shared" si="17"/>
        <v>54583.5771020739</v>
      </c>
    </row>
    <row r="32" s="1" customFormat="1" spans="1:47">
      <c r="A32" s="6"/>
      <c r="B32" s="6"/>
      <c r="C32" s="9">
        <v>3</v>
      </c>
      <c r="D32" s="10">
        <v>1.16390322580645</v>
      </c>
      <c r="E32" s="12">
        <f t="shared" si="18"/>
        <v>-5.93527586206897</v>
      </c>
      <c r="F32" s="9" t="s">
        <v>109</v>
      </c>
      <c r="G32" s="6">
        <v>4</v>
      </c>
      <c r="H32" s="11">
        <f t="shared" si="0"/>
        <v>1.16390322580645</v>
      </c>
      <c r="I32" s="11">
        <f t="shared" si="1"/>
        <v>274.313903225806</v>
      </c>
      <c r="J32" s="11">
        <f t="shared" si="2"/>
        <v>0.020271799826581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4.73783525447093</v>
      </c>
      <c r="P32" s="11">
        <f t="shared" si="5"/>
        <v>0.096044447889953</v>
      </c>
      <c r="Q32" s="15">
        <f t="shared" si="6"/>
        <v>0.0230506674935887</v>
      </c>
      <c r="R32" s="11">
        <f t="shared" si="7"/>
        <v>0.2867805</v>
      </c>
      <c r="S32" s="16">
        <f t="shared" si="8"/>
        <v>0.0803773879102265</v>
      </c>
      <c r="T32" s="3">
        <v>0.01</v>
      </c>
      <c r="U32" s="17">
        <f t="shared" si="9"/>
        <v>0.000803773879102265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0.0227037738791023</v>
      </c>
      <c r="AR32" s="24">
        <f t="shared" si="15"/>
        <v>119.491875</v>
      </c>
      <c r="AS32" s="1">
        <f t="shared" si="16"/>
        <v>0.24</v>
      </c>
      <c r="AT32" s="2">
        <f>$E$4/12</f>
        <v>12.8333333333333</v>
      </c>
      <c r="AU32" s="1">
        <f t="shared" si="17"/>
        <v>55983.7451084071</v>
      </c>
    </row>
    <row r="33" s="1" customFormat="1" spans="1:47">
      <c r="A33" s="6"/>
      <c r="B33" s="6"/>
      <c r="C33" s="9">
        <v>4</v>
      </c>
      <c r="D33" s="10">
        <v>10.4594666666667</v>
      </c>
      <c r="E33" s="12">
        <f t="shared" si="18"/>
        <v>1.16390322580645</v>
      </c>
      <c r="F33" s="9" t="s">
        <v>109</v>
      </c>
      <c r="G33" s="6">
        <v>5</v>
      </c>
      <c r="H33" s="11">
        <f t="shared" si="0"/>
        <v>10.4594666666667</v>
      </c>
      <c r="I33" s="11">
        <f t="shared" si="1"/>
        <v>283.609466666667</v>
      </c>
      <c r="J33" s="11">
        <f t="shared" si="2"/>
        <v>0.0648848628491756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4.40970126625193</v>
      </c>
      <c r="O33" s="11">
        <f t="shared" si="19"/>
        <v>1.42700829032905</v>
      </c>
      <c r="P33" s="11">
        <f t="shared" si="5"/>
        <v>0.0925912372026369</v>
      </c>
      <c r="Q33" s="15">
        <f t="shared" si="6"/>
        <v>0.0222218969286329</v>
      </c>
      <c r="R33" s="11">
        <f t="shared" si="7"/>
        <v>0.2867805</v>
      </c>
      <c r="S33" s="16">
        <f t="shared" si="8"/>
        <v>0.0774874753640253</v>
      </c>
      <c r="T33" s="3">
        <v>0.01</v>
      </c>
      <c r="U33" s="17">
        <f t="shared" si="9"/>
        <v>0.000774874753640253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0.0302248747536402</v>
      </c>
      <c r="AR33" s="24">
        <f t="shared" si="15"/>
        <v>119.491875</v>
      </c>
      <c r="AS33" s="1">
        <f t="shared" si="16"/>
        <v>0.24</v>
      </c>
      <c r="AT33" s="2">
        <f>$E$4/12</f>
        <v>12.8333333333333</v>
      </c>
      <c r="AU33" s="1">
        <f t="shared" si="17"/>
        <v>74529.5338630386</v>
      </c>
    </row>
    <row r="34" s="1" customFormat="1" spans="1:47">
      <c r="A34" s="6"/>
      <c r="B34" s="6"/>
      <c r="C34" s="9">
        <v>5</v>
      </c>
      <c r="D34" s="10">
        <v>14.8617741935484</v>
      </c>
      <c r="E34" s="12">
        <f t="shared" si="18"/>
        <v>10.4594666666667</v>
      </c>
      <c r="F34" s="9" t="s">
        <v>111</v>
      </c>
      <c r="G34" s="6">
        <v>6</v>
      </c>
      <c r="H34" s="11">
        <f t="shared" si="0"/>
        <v>14.8617741935484</v>
      </c>
      <c r="I34" s="11">
        <f t="shared" si="1"/>
        <v>288.011774193548</v>
      </c>
      <c r="J34" s="11">
        <f t="shared" si="2"/>
        <v>0.109659459245436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2.52933580312641</v>
      </c>
      <c r="P34" s="11">
        <f t="shared" si="5"/>
        <v>0.277365596420964</v>
      </c>
      <c r="Q34" s="15">
        <f t="shared" si="6"/>
        <v>0.0665677431410313</v>
      </c>
      <c r="R34" s="11">
        <f t="shared" si="7"/>
        <v>0.2867805</v>
      </c>
      <c r="S34" s="16">
        <f t="shared" si="8"/>
        <v>0.232120883885171</v>
      </c>
      <c r="T34" s="3">
        <v>0.01</v>
      </c>
      <c r="U34" s="17">
        <f t="shared" si="9"/>
        <v>0.00232120883885171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0.0317712088388517</v>
      </c>
      <c r="AR34" s="24">
        <f t="shared" si="15"/>
        <v>119.491875</v>
      </c>
      <c r="AS34" s="1">
        <f t="shared" si="16"/>
        <v>0.24</v>
      </c>
      <c r="AT34" s="2">
        <f>$E$4/12</f>
        <v>12.8333333333333</v>
      </c>
      <c r="AU34" s="1">
        <f t="shared" si="17"/>
        <v>78342.537539868</v>
      </c>
    </row>
    <row r="35" s="1" customFormat="1" spans="1:47">
      <c r="A35" s="6"/>
      <c r="B35" s="6"/>
      <c r="C35" s="9">
        <v>6</v>
      </c>
      <c r="D35" s="10">
        <v>17.4525666666667</v>
      </c>
      <c r="E35" s="12">
        <f t="shared" si="18"/>
        <v>14.8617741935484</v>
      </c>
      <c r="F35" s="9" t="s">
        <v>109</v>
      </c>
      <c r="G35" s="6">
        <v>7</v>
      </c>
      <c r="H35" s="11">
        <f t="shared" si="0"/>
        <v>17.4525666666667</v>
      </c>
      <c r="I35" s="11">
        <f t="shared" si="1"/>
        <v>290.602566666667</v>
      </c>
      <c r="J35" s="11">
        <f t="shared" si="2"/>
        <v>0.14823169917201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3.44688895670545</v>
      </c>
      <c r="P35" s="11">
        <f t="shared" si="5"/>
        <v>0.510938206909685</v>
      </c>
      <c r="Q35" s="15">
        <f t="shared" si="6"/>
        <v>0.122625169658324</v>
      </c>
      <c r="R35" s="11">
        <f t="shared" si="7"/>
        <v>0.2867805</v>
      </c>
      <c r="S35" s="16">
        <f t="shared" si="8"/>
        <v>0.427592425769271</v>
      </c>
      <c r="T35" s="3">
        <v>0.01</v>
      </c>
      <c r="U35" s="17">
        <f t="shared" si="9"/>
        <v>0.00427592425769271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0.0337259242576927</v>
      </c>
      <c r="AR35" s="24">
        <f t="shared" si="15"/>
        <v>119.491875</v>
      </c>
      <c r="AS35" s="1">
        <f t="shared" si="16"/>
        <v>0.24</v>
      </c>
      <c r="AT35" s="2">
        <f>$E$4/12</f>
        <v>12.8333333333333</v>
      </c>
      <c r="AU35" s="1">
        <f t="shared" si="17"/>
        <v>83162.5419299133</v>
      </c>
    </row>
    <row r="36" s="1" customFormat="1" spans="1:47">
      <c r="A36" s="6"/>
      <c r="B36" s="6"/>
      <c r="C36" s="9">
        <v>7</v>
      </c>
      <c r="D36" s="10">
        <v>19.682</v>
      </c>
      <c r="E36" s="12">
        <f t="shared" si="18"/>
        <v>17.4525666666667</v>
      </c>
      <c r="F36" s="9" t="s">
        <v>109</v>
      </c>
      <c r="G36" s="6">
        <v>8</v>
      </c>
      <c r="H36" s="11">
        <f t="shared" si="0"/>
        <v>19.682</v>
      </c>
      <c r="I36" s="11">
        <f t="shared" si="1"/>
        <v>292.832</v>
      </c>
      <c r="J36" s="11">
        <f t="shared" si="2"/>
        <v>0.191304405236361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4.13086949979576</v>
      </c>
      <c r="P36" s="11">
        <f t="shared" si="5"/>
        <v>0.790253532767453</v>
      </c>
      <c r="Q36" s="15">
        <f t="shared" si="6"/>
        <v>0.189660847864189</v>
      </c>
      <c r="R36" s="11">
        <f t="shared" si="7"/>
        <v>0.2867805</v>
      </c>
      <c r="S36" s="16">
        <f t="shared" si="8"/>
        <v>0.661344993345743</v>
      </c>
      <c r="T36" s="3">
        <v>0.01</v>
      </c>
      <c r="U36" s="17">
        <f t="shared" si="9"/>
        <v>0.00661344993345743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0.0360634499334574</v>
      </c>
      <c r="AR36" s="24">
        <f t="shared" si="15"/>
        <v>119.491875</v>
      </c>
      <c r="AS36" s="1">
        <f t="shared" si="16"/>
        <v>0.24</v>
      </c>
      <c r="AT36" s="2">
        <f>$E$4/12</f>
        <v>12.8333333333333</v>
      </c>
      <c r="AU36" s="1">
        <f t="shared" si="17"/>
        <v>88926.4929943141</v>
      </c>
    </row>
    <row r="37" s="1" customFormat="1" spans="1:47">
      <c r="A37" s="6"/>
      <c r="B37" s="6"/>
      <c r="C37" s="9">
        <v>8</v>
      </c>
      <c r="D37" s="10">
        <v>19.5594516129032</v>
      </c>
      <c r="E37" s="12">
        <f t="shared" si="18"/>
        <v>19.682</v>
      </c>
      <c r="F37" s="9" t="s">
        <v>109</v>
      </c>
      <c r="G37" s="6">
        <v>9</v>
      </c>
      <c r="H37" s="11">
        <f t="shared" si="0"/>
        <v>19.5594516129032</v>
      </c>
      <c r="I37" s="11">
        <f t="shared" si="1"/>
        <v>292.709451612903</v>
      </c>
      <c r="J37" s="11">
        <f t="shared" si="2"/>
        <v>0.18865972194328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4.53553471702831</v>
      </c>
      <c r="P37" s="11">
        <f t="shared" si="5"/>
        <v>0.855672718578656</v>
      </c>
      <c r="Q37" s="15">
        <f t="shared" si="6"/>
        <v>0.205361452458877</v>
      </c>
      <c r="R37" s="11">
        <f t="shared" si="7"/>
        <v>0.2867805</v>
      </c>
      <c r="S37" s="16">
        <f t="shared" si="8"/>
        <v>0.716092804283685</v>
      </c>
      <c r="T37" s="3">
        <v>0.01</v>
      </c>
      <c r="U37" s="17">
        <f t="shared" si="9"/>
        <v>0.00716092804283685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0.0366109280428368</v>
      </c>
      <c r="AR37" s="24">
        <f t="shared" si="15"/>
        <v>119.491875</v>
      </c>
      <c r="AS37" s="1">
        <f t="shared" si="16"/>
        <v>0.24</v>
      </c>
      <c r="AT37" s="2">
        <f>$E$4/12</f>
        <v>12.8333333333333</v>
      </c>
      <c r="AU37" s="1">
        <f t="shared" si="17"/>
        <v>90276.4833127141</v>
      </c>
    </row>
    <row r="38" s="1" customFormat="1" spans="1:47">
      <c r="A38" s="6"/>
      <c r="B38" s="6"/>
      <c r="C38" s="9">
        <v>9</v>
      </c>
      <c r="D38" s="10">
        <v>13.5034</v>
      </c>
      <c r="E38" s="12">
        <f t="shared" si="18"/>
        <v>19.5594516129032</v>
      </c>
      <c r="F38" s="9" t="s">
        <v>109</v>
      </c>
      <c r="G38" s="6">
        <v>10</v>
      </c>
      <c r="H38" s="11">
        <f t="shared" si="0"/>
        <v>13.5034</v>
      </c>
      <c r="I38" s="11">
        <f t="shared" si="1"/>
        <v>286.6534</v>
      </c>
      <c r="J38" s="11">
        <f t="shared" si="2"/>
        <v>0.0934267559730623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4.87478074844966</v>
      </c>
      <c r="P38" s="11">
        <f t="shared" si="5"/>
        <v>0.455434951407588</v>
      </c>
      <c r="Q38" s="15">
        <f t="shared" si="6"/>
        <v>0.109304388337821</v>
      </c>
      <c r="R38" s="11">
        <f t="shared" si="7"/>
        <v>0.2867805</v>
      </c>
      <c r="S38" s="16">
        <f t="shared" si="8"/>
        <v>0.381143028685078</v>
      </c>
      <c r="T38" s="3">
        <v>0.01</v>
      </c>
      <c r="U38" s="17">
        <f t="shared" si="9"/>
        <v>0.00381143028685079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0.0257114302868508</v>
      </c>
      <c r="AR38" s="24">
        <f t="shared" si="15"/>
        <v>119.491875</v>
      </c>
      <c r="AS38" s="1">
        <f t="shared" si="16"/>
        <v>0.24</v>
      </c>
      <c r="AT38" s="2">
        <f>$E$4/12</f>
        <v>12.8333333333333</v>
      </c>
      <c r="AU38" s="1">
        <f t="shared" si="17"/>
        <v>63400.127538997</v>
      </c>
    </row>
    <row r="39" s="1" customFormat="1" spans="1:47">
      <c r="A39" s="6"/>
      <c r="B39" s="6"/>
      <c r="C39" s="9">
        <v>10</v>
      </c>
      <c r="D39" s="10">
        <v>4.39287096774194</v>
      </c>
      <c r="E39" s="12">
        <f t="shared" si="18"/>
        <v>13.5034</v>
      </c>
      <c r="F39" s="9" t="s">
        <v>109</v>
      </c>
      <c r="G39" s="6">
        <v>11</v>
      </c>
      <c r="H39" s="11">
        <f t="shared" si="0"/>
        <v>4.39287096774194</v>
      </c>
      <c r="I39" s="11">
        <f t="shared" si="1"/>
        <v>277.542870967742</v>
      </c>
      <c r="J39" s="11">
        <f t="shared" si="2"/>
        <v>0.0306362715479133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4.19837850718996</v>
      </c>
      <c r="O39" s="11">
        <f t="shared" si="19"/>
        <v>1.4158860398521</v>
      </c>
      <c r="P39" s="11">
        <f t="shared" si="5"/>
        <v>0.0433774691978087</v>
      </c>
      <c r="Q39" s="15">
        <f t="shared" si="6"/>
        <v>0.0104105926074741</v>
      </c>
      <c r="R39" s="11">
        <f t="shared" si="7"/>
        <v>0.2867805</v>
      </c>
      <c r="S39" s="16">
        <f t="shared" si="8"/>
        <v>0.0363016056094263</v>
      </c>
      <c r="T39" s="3">
        <v>0.01</v>
      </c>
      <c r="U39" s="17">
        <f t="shared" si="9"/>
        <v>0.000363016056094263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0.0222630160560943</v>
      </c>
      <c r="AR39" s="24">
        <f t="shared" si="15"/>
        <v>119.491875</v>
      </c>
      <c r="AS39" s="1">
        <f t="shared" si="16"/>
        <v>0.24</v>
      </c>
      <c r="AT39" s="2">
        <f>$E$4/12</f>
        <v>12.8333333333333</v>
      </c>
      <c r="AU39" s="1">
        <f t="shared" si="17"/>
        <v>54896.909336116</v>
      </c>
    </row>
    <row r="40" s="1" customFormat="1" spans="1:48">
      <c r="A40" s="6"/>
      <c r="B40" s="6"/>
      <c r="C40" s="9">
        <v>11</v>
      </c>
      <c r="D40" s="10">
        <v>-4.03476666666667</v>
      </c>
      <c r="E40" s="12">
        <f t="shared" si="18"/>
        <v>4.39287096774194</v>
      </c>
      <c r="F40" s="9" t="s">
        <v>111</v>
      </c>
      <c r="G40" s="6">
        <v>12</v>
      </c>
      <c r="H40" s="11">
        <f t="shared" si="0"/>
        <v>-4.03476666666667</v>
      </c>
      <c r="I40" s="11">
        <f t="shared" si="1"/>
        <v>269.115233333333</v>
      </c>
      <c r="J40" s="11">
        <f t="shared" si="2"/>
        <v>0.0102118629893584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2.5674273206543</v>
      </c>
      <c r="P40" s="11">
        <f t="shared" si="5"/>
        <v>0.0262182160336572</v>
      </c>
      <c r="Q40" s="15">
        <f t="shared" si="6"/>
        <v>0.00629237184807773</v>
      </c>
      <c r="R40" s="11">
        <f t="shared" si="7"/>
        <v>0.2867805</v>
      </c>
      <c r="S40" s="16">
        <f t="shared" si="8"/>
        <v>0.0219414215683344</v>
      </c>
      <c r="T40" s="3">
        <v>0.01</v>
      </c>
      <c r="U40" s="17">
        <f t="shared" si="9"/>
        <v>0.000219414215683344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0.0221194142156833</v>
      </c>
      <c r="AR40" s="24">
        <f t="shared" si="15"/>
        <v>119.491875</v>
      </c>
      <c r="AS40" s="1">
        <f t="shared" si="16"/>
        <v>0.24</v>
      </c>
      <c r="AT40" s="2">
        <f>$E$4/12</f>
        <v>12.8333333333333</v>
      </c>
      <c r="AU40" s="1">
        <f t="shared" si="17"/>
        <v>54542.8109878206</v>
      </c>
      <c r="AV40" s="1">
        <f>SUM(AU29:AU40)</f>
        <v>806929.903245177</v>
      </c>
    </row>
    <row r="41" s="1" customFormat="1" spans="1:46">
      <c r="A41" s="6"/>
      <c r="B41" s="6"/>
      <c r="C41" s="9">
        <v>12</v>
      </c>
      <c r="D41" s="10">
        <v>-12.4227096774194</v>
      </c>
      <c r="E41" s="12">
        <f t="shared" si="18"/>
        <v>-4.03476666666667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-10.2425965959677</v>
      </c>
      <c r="E44" s="9"/>
      <c r="F44" s="9"/>
      <c r="G44" s="6">
        <v>1</v>
      </c>
      <c r="H44" s="11">
        <f t="shared" ref="H44:H55" si="20">E45</f>
        <v>-10.2425965959677</v>
      </c>
      <c r="I44" s="11">
        <f t="shared" ref="I44:I55" si="21">H44+273.15</f>
        <v>262.907403404032</v>
      </c>
      <c r="J44" s="11">
        <f t="shared" ref="J44:J55" si="22">EXP(($C$18*(I44-$C$16))/($C$19*I44*$C$16))</f>
        <v>0.00434593999491816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0.00387340231765404</v>
      </c>
      <c r="Q44" s="15">
        <f t="shared" ref="Q44:Q55" si="26">P44*$B$46</f>
        <v>0.000503542301295026</v>
      </c>
      <c r="R44" s="11">
        <f t="shared" ref="R44:R55" si="27">L44*$B$46</f>
        <v>0.115864991666667</v>
      </c>
      <c r="S44" s="16">
        <f t="shared" ref="S44:S55" si="28">Q44/R44</f>
        <v>0.00434593999491815</v>
      </c>
      <c r="T44" s="3">
        <v>0.01</v>
      </c>
      <c r="U44" s="17">
        <f t="shared" ref="U44:U55" si="29">S44*T44</f>
        <v>4.34593999491815e-5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0.0191434593999492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49.6833333333333</v>
      </c>
      <c r="AU44" s="1">
        <f t="shared" ref="AU44:AU55" si="37">AT44*10000*AS44*0.67*AR44*AQ44</f>
        <v>73834.3038787878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-11.6812258064516</v>
      </c>
      <c r="E45" s="12">
        <f t="shared" ref="E45:E56" si="38">D44</f>
        <v>-10.2425965959677</v>
      </c>
      <c r="F45" s="9" t="s">
        <v>109</v>
      </c>
      <c r="G45" s="6">
        <v>2</v>
      </c>
      <c r="H45" s="11">
        <f t="shared" si="20"/>
        <v>-11.6812258064516</v>
      </c>
      <c r="I45" s="11">
        <f t="shared" si="21"/>
        <v>261.468774193548</v>
      </c>
      <c r="J45" s="11">
        <f t="shared" si="22"/>
        <v>0.00354476283091314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1.77866493101568</v>
      </c>
      <c r="P45" s="11">
        <f t="shared" si="25"/>
        <v>0.00630494533611306</v>
      </c>
      <c r="Q45" s="15">
        <f t="shared" si="26"/>
        <v>0.000819642893694698</v>
      </c>
      <c r="R45" s="11">
        <f t="shared" si="27"/>
        <v>0.115864991666667</v>
      </c>
      <c r="S45" s="16">
        <f t="shared" si="28"/>
        <v>0.00707412033526689</v>
      </c>
      <c r="T45" s="3">
        <v>0.01</v>
      </c>
      <c r="U45" s="17">
        <f t="shared" si="29"/>
        <v>7.0741203352669e-5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0.0191707412033527</v>
      </c>
      <c r="AR45" s="24">
        <f t="shared" si="35"/>
        <v>89.1269166666667</v>
      </c>
      <c r="AS45" s="1">
        <f t="shared" si="36"/>
        <v>0.13</v>
      </c>
      <c r="AT45" s="2">
        <f>$E$3/12</f>
        <v>49.6833333333333</v>
      </c>
      <c r="AU45" s="1">
        <f t="shared" si="37"/>
        <v>73939.5269171515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-5.93527586206897</v>
      </c>
      <c r="E46" s="12">
        <f t="shared" si="38"/>
        <v>-11.6812258064516</v>
      </c>
      <c r="F46" s="9" t="s">
        <v>109</v>
      </c>
      <c r="G46" s="6">
        <v>3</v>
      </c>
      <c r="H46" s="11">
        <f t="shared" si="20"/>
        <v>-5.93527586206897</v>
      </c>
      <c r="I46" s="11">
        <f t="shared" si="21"/>
        <v>267.214724137931</v>
      </c>
      <c r="J46" s="11">
        <f t="shared" si="22"/>
        <v>0.00789494014178674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2.66362915234623</v>
      </c>
      <c r="P46" s="11">
        <f t="shared" si="25"/>
        <v>0.0210291927176917</v>
      </c>
      <c r="Q46" s="15">
        <f t="shared" si="26"/>
        <v>0.00273379505329992</v>
      </c>
      <c r="R46" s="11">
        <f t="shared" si="27"/>
        <v>0.115864991666667</v>
      </c>
      <c r="S46" s="16">
        <f t="shared" si="28"/>
        <v>0.0235946597326378</v>
      </c>
      <c r="T46" s="3">
        <v>0.01</v>
      </c>
      <c r="U46" s="17">
        <f t="shared" si="29"/>
        <v>0.000235946597326378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0.0193359465973264</v>
      </c>
      <c r="AR46" s="24">
        <f t="shared" si="35"/>
        <v>89.1269166666667</v>
      </c>
      <c r="AS46" s="1">
        <f t="shared" si="36"/>
        <v>0.13</v>
      </c>
      <c r="AT46" s="2">
        <f>$E$3/12</f>
        <v>49.6833333333333</v>
      </c>
      <c r="AU46" s="1">
        <f t="shared" si="37"/>
        <v>74576.7066977873</v>
      </c>
    </row>
    <row r="47" s="1" customFormat="1" spans="1:47">
      <c r="A47" s="6"/>
      <c r="B47" s="6"/>
      <c r="C47" s="9">
        <v>3</v>
      </c>
      <c r="D47" s="10">
        <v>1.16390322580645</v>
      </c>
      <c r="E47" s="12">
        <f t="shared" si="38"/>
        <v>-5.93527586206897</v>
      </c>
      <c r="F47" s="9" t="s">
        <v>109</v>
      </c>
      <c r="G47" s="6">
        <v>4</v>
      </c>
      <c r="H47" s="11">
        <f t="shared" si="20"/>
        <v>1.16390322580645</v>
      </c>
      <c r="I47" s="11">
        <f t="shared" si="21"/>
        <v>274.313903225806</v>
      </c>
      <c r="J47" s="11">
        <f t="shared" si="22"/>
        <v>0.020271799826581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3.53386912629521</v>
      </c>
      <c r="P47" s="11">
        <f t="shared" si="25"/>
        <v>0.071637887541591</v>
      </c>
      <c r="Q47" s="15">
        <f t="shared" si="26"/>
        <v>0.00931292538040684</v>
      </c>
      <c r="R47" s="11">
        <f t="shared" si="27"/>
        <v>0.115864991666667</v>
      </c>
      <c r="S47" s="16">
        <f t="shared" si="28"/>
        <v>0.0803773879102263</v>
      </c>
      <c r="T47" s="3">
        <v>0.01</v>
      </c>
      <c r="U47" s="17">
        <f t="shared" si="29"/>
        <v>0.000803773879102263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0.0199037738791023</v>
      </c>
      <c r="AR47" s="24">
        <f t="shared" si="35"/>
        <v>89.1269166666667</v>
      </c>
      <c r="AS47" s="1">
        <f t="shared" si="36"/>
        <v>0.13</v>
      </c>
      <c r="AT47" s="2">
        <f>$E$3/12</f>
        <v>49.6833333333333</v>
      </c>
      <c r="AU47" s="1">
        <f t="shared" si="37"/>
        <v>76766.7566358574</v>
      </c>
    </row>
    <row r="48" s="1" customFormat="1" spans="1:47">
      <c r="A48" s="6"/>
      <c r="B48" s="6"/>
      <c r="C48" s="9">
        <v>4</v>
      </c>
      <c r="D48" s="10">
        <v>10.4594666666667</v>
      </c>
      <c r="E48" s="12">
        <f t="shared" si="38"/>
        <v>1.16390322580645</v>
      </c>
      <c r="F48" s="9" t="s">
        <v>109</v>
      </c>
      <c r="G48" s="6">
        <v>5</v>
      </c>
      <c r="H48" s="11">
        <f t="shared" si="20"/>
        <v>10.4594666666667</v>
      </c>
      <c r="I48" s="11">
        <f t="shared" si="21"/>
        <v>283.609466666667</v>
      </c>
      <c r="J48" s="11">
        <f t="shared" si="22"/>
        <v>0.0648848628491756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3.28911967681594</v>
      </c>
      <c r="O48" s="11">
        <f t="shared" si="39"/>
        <v>1.06438072860435</v>
      </c>
      <c r="P48" s="11">
        <f t="shared" si="25"/>
        <v>0.0690621975947987</v>
      </c>
      <c r="Q48" s="15">
        <f t="shared" si="26"/>
        <v>0.00897808568732383</v>
      </c>
      <c r="R48" s="11">
        <f t="shared" si="27"/>
        <v>0.115864991666667</v>
      </c>
      <c r="S48" s="16">
        <f t="shared" si="28"/>
        <v>0.0774874753640251</v>
      </c>
      <c r="T48" s="3">
        <v>0.01</v>
      </c>
      <c r="U48" s="17">
        <f t="shared" si="29"/>
        <v>0.000774874753640251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0.0288248747536402</v>
      </c>
      <c r="AR48" s="24">
        <f t="shared" si="35"/>
        <v>89.1269166666667</v>
      </c>
      <c r="AS48" s="1">
        <f t="shared" si="36"/>
        <v>0.13</v>
      </c>
      <c r="AT48" s="2">
        <f>$E$3/12</f>
        <v>49.6833333333333</v>
      </c>
      <c r="AU48" s="1">
        <f t="shared" si="37"/>
        <v>111174.501816214</v>
      </c>
    </row>
    <row r="49" s="1" customFormat="1" spans="1:47">
      <c r="A49" s="6"/>
      <c r="B49" s="6"/>
      <c r="C49" s="9">
        <v>5</v>
      </c>
      <c r="D49" s="10">
        <v>14.8617741935484</v>
      </c>
      <c r="E49" s="12">
        <f t="shared" si="38"/>
        <v>10.4594666666667</v>
      </c>
      <c r="F49" s="9" t="s">
        <v>111</v>
      </c>
      <c r="G49" s="6">
        <v>6</v>
      </c>
      <c r="H49" s="11">
        <f t="shared" si="20"/>
        <v>14.8617741935484</v>
      </c>
      <c r="I49" s="11">
        <f t="shared" si="21"/>
        <v>288.011774193548</v>
      </c>
      <c r="J49" s="11">
        <f t="shared" si="22"/>
        <v>0.109659459245436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1.88658769767622</v>
      </c>
      <c r="P49" s="11">
        <f t="shared" si="25"/>
        <v>0.206882186746267</v>
      </c>
      <c r="Q49" s="15">
        <f t="shared" si="26"/>
        <v>0.0268946842770147</v>
      </c>
      <c r="R49" s="11">
        <f t="shared" si="27"/>
        <v>0.115864991666667</v>
      </c>
      <c r="S49" s="16">
        <f t="shared" si="28"/>
        <v>0.23212088388517</v>
      </c>
      <c r="T49" s="3">
        <v>0.01</v>
      </c>
      <c r="U49" s="17">
        <f t="shared" si="29"/>
        <v>0.0023212088388517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0.0303712088388517</v>
      </c>
      <c r="AR49" s="24">
        <f t="shared" si="35"/>
        <v>89.1269166666667</v>
      </c>
      <c r="AS49" s="1">
        <f t="shared" si="36"/>
        <v>0.13</v>
      </c>
      <c r="AT49" s="2">
        <f>$E$3/12</f>
        <v>49.6833333333333</v>
      </c>
      <c r="AU49" s="1">
        <f t="shared" si="37"/>
        <v>117138.549293753</v>
      </c>
    </row>
    <row r="50" s="1" customFormat="1" spans="1:47">
      <c r="A50" s="6"/>
      <c r="B50" s="6"/>
      <c r="C50" s="9">
        <v>6</v>
      </c>
      <c r="D50" s="10">
        <v>17.4525666666667</v>
      </c>
      <c r="E50" s="12">
        <f t="shared" si="38"/>
        <v>14.8617741935484</v>
      </c>
      <c r="F50" s="9" t="s">
        <v>109</v>
      </c>
      <c r="G50" s="6">
        <v>7</v>
      </c>
      <c r="H50" s="11">
        <f t="shared" si="20"/>
        <v>17.4525666666667</v>
      </c>
      <c r="I50" s="11">
        <f t="shared" si="21"/>
        <v>290.602566666667</v>
      </c>
      <c r="J50" s="11">
        <f t="shared" si="22"/>
        <v>0.14823169917201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2.57097467759662</v>
      </c>
      <c r="P50" s="11">
        <f t="shared" si="25"/>
        <v>0.381099944988357</v>
      </c>
      <c r="Q50" s="15">
        <f t="shared" si="26"/>
        <v>0.0495429928484864</v>
      </c>
      <c r="R50" s="11">
        <f t="shared" si="27"/>
        <v>0.115864991666667</v>
      </c>
      <c r="S50" s="16">
        <f t="shared" si="28"/>
        <v>0.42759242576927</v>
      </c>
      <c r="T50" s="3">
        <v>0.01</v>
      </c>
      <c r="U50" s="17">
        <f t="shared" si="29"/>
        <v>0.0042759242576927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0.0323259242576927</v>
      </c>
      <c r="AR50" s="24">
        <f t="shared" si="35"/>
        <v>89.1269166666667</v>
      </c>
      <c r="AS50" s="1">
        <f t="shared" si="36"/>
        <v>0.13</v>
      </c>
      <c r="AT50" s="2">
        <f>$E$3/12</f>
        <v>49.6833333333333</v>
      </c>
      <c r="AU50" s="1">
        <f t="shared" si="37"/>
        <v>124677.680503843</v>
      </c>
    </row>
    <row r="51" s="1" customFormat="1" spans="1:47">
      <c r="A51" s="6"/>
      <c r="B51" s="6"/>
      <c r="C51" s="9">
        <v>7</v>
      </c>
      <c r="D51" s="10">
        <v>19.682</v>
      </c>
      <c r="E51" s="12">
        <f t="shared" si="38"/>
        <v>17.4525666666667</v>
      </c>
      <c r="F51" s="9" t="s">
        <v>109</v>
      </c>
      <c r="G51" s="6">
        <v>8</v>
      </c>
      <c r="H51" s="11">
        <f t="shared" si="20"/>
        <v>19.682</v>
      </c>
      <c r="I51" s="11">
        <f t="shared" si="21"/>
        <v>292.832</v>
      </c>
      <c r="J51" s="11">
        <f t="shared" si="22"/>
        <v>0.191304405236361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3.08114389927493</v>
      </c>
      <c r="P51" s="11">
        <f t="shared" si="25"/>
        <v>0.589436401098432</v>
      </c>
      <c r="Q51" s="15">
        <f t="shared" si="26"/>
        <v>0.0766267321427962</v>
      </c>
      <c r="R51" s="11">
        <f t="shared" si="27"/>
        <v>0.115864991666667</v>
      </c>
      <c r="S51" s="16">
        <f t="shared" si="28"/>
        <v>0.661344993345741</v>
      </c>
      <c r="T51" s="3">
        <v>0.01</v>
      </c>
      <c r="U51" s="17">
        <f t="shared" si="29"/>
        <v>0.00661344993345741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0.0346634499334574</v>
      </c>
      <c r="AR51" s="24">
        <f t="shared" si="35"/>
        <v>89.1269166666667</v>
      </c>
      <c r="AS51" s="1">
        <f t="shared" si="36"/>
        <v>0.13</v>
      </c>
      <c r="AT51" s="2">
        <f>$E$3/12</f>
        <v>49.6833333333333</v>
      </c>
      <c r="AU51" s="1">
        <f t="shared" si="37"/>
        <v>133693.270500568</v>
      </c>
    </row>
    <row r="52" s="1" customFormat="1" spans="1:47">
      <c r="A52" s="6"/>
      <c r="B52" s="6"/>
      <c r="C52" s="9">
        <v>8</v>
      </c>
      <c r="D52" s="10">
        <v>19.5594516129032</v>
      </c>
      <c r="E52" s="12">
        <f t="shared" si="38"/>
        <v>19.682</v>
      </c>
      <c r="F52" s="9" t="s">
        <v>109</v>
      </c>
      <c r="G52" s="6">
        <v>9</v>
      </c>
      <c r="H52" s="11">
        <f t="shared" si="20"/>
        <v>19.5594516129032</v>
      </c>
      <c r="I52" s="11">
        <f t="shared" si="21"/>
        <v>292.709451612903</v>
      </c>
      <c r="J52" s="11">
        <f t="shared" si="22"/>
        <v>0.18865972194328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3.38297666484316</v>
      </c>
      <c r="P52" s="11">
        <f t="shared" si="25"/>
        <v>0.638231436929917</v>
      </c>
      <c r="Q52" s="15">
        <f t="shared" si="26"/>
        <v>0.0829700868008892</v>
      </c>
      <c r="R52" s="11">
        <f t="shared" si="27"/>
        <v>0.115864991666667</v>
      </c>
      <c r="S52" s="16">
        <f t="shared" si="28"/>
        <v>0.716092804283683</v>
      </c>
      <c r="T52" s="3">
        <v>0.01</v>
      </c>
      <c r="U52" s="17">
        <f t="shared" si="29"/>
        <v>0.00716092804283683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0.0352109280428368</v>
      </c>
      <c r="AR52" s="24">
        <f t="shared" si="35"/>
        <v>89.1269166666667</v>
      </c>
      <c r="AS52" s="1">
        <f t="shared" si="36"/>
        <v>0.13</v>
      </c>
      <c r="AT52" s="2">
        <f>$E$3/12</f>
        <v>49.6833333333333</v>
      </c>
      <c r="AU52" s="1">
        <f t="shared" si="37"/>
        <v>135804.835826896</v>
      </c>
    </row>
    <row r="53" s="1" customFormat="1" spans="1:47">
      <c r="A53" s="6"/>
      <c r="B53" s="6"/>
      <c r="C53" s="9">
        <v>9</v>
      </c>
      <c r="D53" s="10">
        <v>13.5034</v>
      </c>
      <c r="E53" s="12">
        <f t="shared" si="38"/>
        <v>19.5594516129032</v>
      </c>
      <c r="F53" s="9" t="s">
        <v>109</v>
      </c>
      <c r="G53" s="6">
        <v>10</v>
      </c>
      <c r="H53" s="11">
        <f t="shared" si="20"/>
        <v>13.5034</v>
      </c>
      <c r="I53" s="11">
        <f t="shared" si="21"/>
        <v>286.6534</v>
      </c>
      <c r="J53" s="11">
        <f t="shared" si="22"/>
        <v>0.0934267559730623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3.63601439457991</v>
      </c>
      <c r="P53" s="11">
        <f t="shared" si="25"/>
        <v>0.339701029556959</v>
      </c>
      <c r="Q53" s="15">
        <f t="shared" si="26"/>
        <v>0.0441611338424047</v>
      </c>
      <c r="R53" s="11">
        <f t="shared" si="27"/>
        <v>0.115864991666667</v>
      </c>
      <c r="S53" s="16">
        <f t="shared" si="28"/>
        <v>0.381143028685077</v>
      </c>
      <c r="T53" s="3">
        <v>0.01</v>
      </c>
      <c r="U53" s="17">
        <f t="shared" si="29"/>
        <v>0.00381143028685078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0.0229114302868508</v>
      </c>
      <c r="AR53" s="24">
        <f t="shared" si="35"/>
        <v>89.1269166666667</v>
      </c>
      <c r="AS53" s="1">
        <f t="shared" si="36"/>
        <v>0.13</v>
      </c>
      <c r="AT53" s="2">
        <f>$E$3/12</f>
        <v>49.6833333333333</v>
      </c>
      <c r="AU53" s="1">
        <f t="shared" si="37"/>
        <v>88366.9701883398</v>
      </c>
    </row>
    <row r="54" s="1" customFormat="1" spans="1:47">
      <c r="A54" s="6"/>
      <c r="B54" s="6"/>
      <c r="C54" s="9">
        <v>10</v>
      </c>
      <c r="D54" s="10">
        <v>4.39287096774194</v>
      </c>
      <c r="E54" s="12">
        <f t="shared" si="38"/>
        <v>13.5034</v>
      </c>
      <c r="F54" s="9" t="s">
        <v>109</v>
      </c>
      <c r="G54" s="6">
        <v>11</v>
      </c>
      <c r="H54" s="11">
        <f t="shared" si="20"/>
        <v>4.39287096774194</v>
      </c>
      <c r="I54" s="11">
        <f t="shared" si="21"/>
        <v>277.542870967742</v>
      </c>
      <c r="J54" s="11">
        <f t="shared" si="22"/>
        <v>0.0306362715479133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3.1314976967718</v>
      </c>
      <c r="O54" s="11">
        <f t="shared" si="39"/>
        <v>1.05608483491781</v>
      </c>
      <c r="P54" s="11">
        <f t="shared" si="25"/>
        <v>0.0323545017801753</v>
      </c>
      <c r="Q54" s="15">
        <f t="shared" si="26"/>
        <v>0.0042060852314228</v>
      </c>
      <c r="R54" s="11">
        <f t="shared" si="27"/>
        <v>0.115864991666667</v>
      </c>
      <c r="S54" s="16">
        <f t="shared" si="28"/>
        <v>0.0363016056094262</v>
      </c>
      <c r="T54" s="3">
        <v>0.01</v>
      </c>
      <c r="U54" s="17">
        <f t="shared" si="29"/>
        <v>0.000363016056094262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0.0194630160560943</v>
      </c>
      <c r="AR54" s="24">
        <f t="shared" si="35"/>
        <v>89.1269166666667</v>
      </c>
      <c r="AS54" s="1">
        <f t="shared" si="36"/>
        <v>0.13</v>
      </c>
      <c r="AT54" s="2">
        <f>$E$3/12</f>
        <v>49.6833333333333</v>
      </c>
      <c r="AU54" s="1">
        <f t="shared" si="37"/>
        <v>75066.8001984639</v>
      </c>
    </row>
    <row r="55" s="1" customFormat="1" spans="1:48">
      <c r="A55" s="6"/>
      <c r="B55" s="6"/>
      <c r="C55" s="9">
        <v>11</v>
      </c>
      <c r="D55" s="10">
        <v>-4.03476666666667</v>
      </c>
      <c r="E55" s="12">
        <f t="shared" si="38"/>
        <v>4.39287096774194</v>
      </c>
      <c r="F55" s="9" t="s">
        <v>111</v>
      </c>
      <c r="G55" s="6">
        <v>12</v>
      </c>
      <c r="H55" s="11">
        <f t="shared" si="20"/>
        <v>-4.03476666666667</v>
      </c>
      <c r="I55" s="11">
        <f t="shared" si="21"/>
        <v>269.115233333333</v>
      </c>
      <c r="J55" s="11">
        <f t="shared" si="22"/>
        <v>0.0102118629893584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1.91499949980431</v>
      </c>
      <c r="P55" s="11">
        <f t="shared" si="25"/>
        <v>0.0195557125166914</v>
      </c>
      <c r="Q55" s="15">
        <f t="shared" si="26"/>
        <v>0.00254224262716989</v>
      </c>
      <c r="R55" s="11">
        <f t="shared" si="27"/>
        <v>0.115864991666667</v>
      </c>
      <c r="S55" s="16">
        <f t="shared" si="28"/>
        <v>0.0219414215683343</v>
      </c>
      <c r="T55" s="3">
        <v>0.01</v>
      </c>
      <c r="U55" s="17">
        <f t="shared" si="29"/>
        <v>0.000219414215683343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0.0193194142156833</v>
      </c>
      <c r="AR55" s="24">
        <f t="shared" si="35"/>
        <v>89.1269166666667</v>
      </c>
      <c r="AS55" s="1">
        <f t="shared" si="36"/>
        <v>0.13</v>
      </c>
      <c r="AT55" s="2">
        <f>$E$3/12</f>
        <v>49.6833333333333</v>
      </c>
      <c r="AU55" s="1">
        <f t="shared" si="37"/>
        <v>74512.9430454312</v>
      </c>
      <c r="AV55" s="1">
        <f>SUM(AU44:AU55)</f>
        <v>1159552.84550309</v>
      </c>
    </row>
    <row r="56" s="1" customFormat="1" spans="1:46">
      <c r="A56" s="6"/>
      <c r="B56" s="6"/>
      <c r="C56" s="9">
        <v>12</v>
      </c>
      <c r="D56" s="10">
        <v>-12.4227096774194</v>
      </c>
      <c r="E56" s="12">
        <f t="shared" si="38"/>
        <v>-4.03476666666667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-10.2425965959677</v>
      </c>
      <c r="E60" s="9"/>
      <c r="F60" s="9"/>
      <c r="G60" s="6">
        <v>1</v>
      </c>
      <c r="H60" s="11">
        <f t="shared" ref="H60:H71" si="40">E61</f>
        <v>-10.2425965959677</v>
      </c>
      <c r="I60" s="11">
        <f t="shared" ref="I60:I71" si="41">H60+273.15</f>
        <v>262.907403404032</v>
      </c>
      <c r="J60" s="11">
        <f t="shared" ref="J60:J71" si="42">EXP(($C$18*(I60-$C$16))/($C$19*I60*$C$16))</f>
        <v>0.00434593999491816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0.00599609341098858</v>
      </c>
      <c r="Q60" s="15">
        <f t="shared" ref="Q60:Q71" si="46">P60*$B$62</f>
        <v>0.000599609341098858</v>
      </c>
      <c r="R60" s="11">
        <f t="shared" ref="R60:R71" si="47">L60*$B$62</f>
        <v>0.13797</v>
      </c>
      <c r="S60" s="16">
        <f t="shared" ref="S60:S71" si="48">Q60/R60</f>
        <v>0.00434593999491816</v>
      </c>
      <c r="T60" s="3">
        <v>0.01</v>
      </c>
      <c r="U60" s="17">
        <f t="shared" ref="U60:U71" si="49">S60*T60</f>
        <v>4.34593999491816e-5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0.0123434593999492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0.00833333333333333</v>
      </c>
      <c r="AU60" s="1">
        <f t="shared" ref="AU60:AU71" si="57">AT60*10000*AS60*0.67*AR60*AQ60</f>
        <v>9.50856793821136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-11.6812258064516</v>
      </c>
      <c r="E61" s="12">
        <f t="shared" ref="E61:E72" si="58">D60</f>
        <v>-10.2425965959677</v>
      </c>
      <c r="F61" s="9" t="s">
        <v>109</v>
      </c>
      <c r="G61" s="6">
        <v>2</v>
      </c>
      <c r="H61" s="11">
        <f t="shared" si="40"/>
        <v>-11.6812258064516</v>
      </c>
      <c r="I61" s="11">
        <f t="shared" si="41"/>
        <v>261.468774193548</v>
      </c>
      <c r="J61" s="11">
        <f t="shared" si="42"/>
        <v>0.00354476283091314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2.75340390658901</v>
      </c>
      <c r="P61" s="11">
        <f t="shared" si="45"/>
        <v>0.00976016382656776</v>
      </c>
      <c r="Q61" s="15">
        <f t="shared" si="46"/>
        <v>0.000976016382656776</v>
      </c>
      <c r="R61" s="11">
        <f t="shared" si="47"/>
        <v>0.13797</v>
      </c>
      <c r="S61" s="16">
        <f t="shared" si="48"/>
        <v>0.00707412033526691</v>
      </c>
      <c r="T61" s="3">
        <v>0.01</v>
      </c>
      <c r="U61" s="17">
        <f t="shared" si="49"/>
        <v>7.07412033526691e-5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0.0123707412033527</v>
      </c>
      <c r="AR61" s="24">
        <f t="shared" si="55"/>
        <v>137.97</v>
      </c>
      <c r="AS61" s="1">
        <f t="shared" si="56"/>
        <v>0.1</v>
      </c>
      <c r="AT61" s="2">
        <f>$E$5/12</f>
        <v>0.00833333333333333</v>
      </c>
      <c r="AU61" s="1">
        <f t="shared" si="57"/>
        <v>9.52958399803167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-5.93527586206897</v>
      </c>
      <c r="E62" s="12">
        <f t="shared" si="58"/>
        <v>-11.6812258064516</v>
      </c>
      <c r="F62" s="9" t="s">
        <v>109</v>
      </c>
      <c r="G62" s="6">
        <v>3</v>
      </c>
      <c r="H62" s="11">
        <f t="shared" si="40"/>
        <v>-5.93527586206897</v>
      </c>
      <c r="I62" s="11">
        <f t="shared" si="41"/>
        <v>267.214724137931</v>
      </c>
      <c r="J62" s="11">
        <f t="shared" si="42"/>
        <v>0.00789494014178674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4.12334374276244</v>
      </c>
      <c r="P62" s="11">
        <f t="shared" si="45"/>
        <v>0.0325535520331204</v>
      </c>
      <c r="Q62" s="15">
        <f t="shared" si="46"/>
        <v>0.00325535520331204</v>
      </c>
      <c r="R62" s="11">
        <f t="shared" si="47"/>
        <v>0.13797</v>
      </c>
      <c r="S62" s="16">
        <f t="shared" si="48"/>
        <v>0.0235946597326378</v>
      </c>
      <c r="T62" s="3">
        <v>0.01</v>
      </c>
      <c r="U62" s="17">
        <f t="shared" si="49"/>
        <v>0.000235946597326378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0.0125359465973264</v>
      </c>
      <c r="AR62" s="24">
        <f t="shared" si="55"/>
        <v>137.97</v>
      </c>
      <c r="AS62" s="1">
        <f t="shared" si="56"/>
        <v>0.1</v>
      </c>
      <c r="AT62" s="2">
        <f>$E$5/12</f>
        <v>0.00833333333333333</v>
      </c>
      <c r="AU62" s="1">
        <f t="shared" si="57"/>
        <v>9.65684708218492</v>
      </c>
    </row>
    <row r="63" s="1" customFormat="1" spans="1:47">
      <c r="A63" s="6"/>
      <c r="B63" s="6"/>
      <c r="C63" s="9">
        <v>3</v>
      </c>
      <c r="D63" s="10">
        <v>1.16390322580645</v>
      </c>
      <c r="E63" s="12">
        <f t="shared" si="58"/>
        <v>-5.93527586206897</v>
      </c>
      <c r="F63" s="9" t="s">
        <v>109</v>
      </c>
      <c r="G63" s="6">
        <v>4</v>
      </c>
      <c r="H63" s="11">
        <f t="shared" si="40"/>
        <v>1.16390322580645</v>
      </c>
      <c r="I63" s="11">
        <f t="shared" si="41"/>
        <v>274.313903225806</v>
      </c>
      <c r="J63" s="11">
        <f t="shared" si="42"/>
        <v>0.020271799826581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5.47049019072932</v>
      </c>
      <c r="P63" s="11">
        <f t="shared" si="45"/>
        <v>0.11089668209974</v>
      </c>
      <c r="Q63" s="15">
        <f t="shared" si="46"/>
        <v>0.011089668209974</v>
      </c>
      <c r="R63" s="11">
        <f t="shared" si="47"/>
        <v>0.13797</v>
      </c>
      <c r="S63" s="16">
        <f t="shared" si="48"/>
        <v>0.0803773879102265</v>
      </c>
      <c r="T63" s="3">
        <v>0.01</v>
      </c>
      <c r="U63" s="17">
        <f t="shared" si="49"/>
        <v>0.000803773879102265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0.0131037738791023</v>
      </c>
      <c r="AR63" s="24">
        <f t="shared" si="55"/>
        <v>137.97</v>
      </c>
      <c r="AS63" s="1">
        <f t="shared" si="56"/>
        <v>0.1</v>
      </c>
      <c r="AT63" s="2">
        <f>$E$5/12</f>
        <v>0.00833333333333333</v>
      </c>
      <c r="AU63" s="1">
        <f t="shared" si="57"/>
        <v>10.0942628917235</v>
      </c>
    </row>
    <row r="64" s="1" customFormat="1" spans="1:47">
      <c r="A64" s="6"/>
      <c r="B64" s="6"/>
      <c r="C64" s="9">
        <v>4</v>
      </c>
      <c r="D64" s="10">
        <v>10.4594666666667</v>
      </c>
      <c r="E64" s="12">
        <f t="shared" si="58"/>
        <v>1.16390322580645</v>
      </c>
      <c r="F64" s="9" t="s">
        <v>109</v>
      </c>
      <c r="G64" s="6">
        <v>5</v>
      </c>
      <c r="H64" s="11">
        <f t="shared" si="40"/>
        <v>10.4594666666667</v>
      </c>
      <c r="I64" s="11">
        <f t="shared" si="41"/>
        <v>283.609466666667</v>
      </c>
      <c r="J64" s="11">
        <f t="shared" si="42"/>
        <v>0.0648848628491756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5.0916138331981</v>
      </c>
      <c r="O64" s="11">
        <f t="shared" si="59"/>
        <v>1.64767967543148</v>
      </c>
      <c r="P64" s="11">
        <f t="shared" si="45"/>
        <v>0.106909469759746</v>
      </c>
      <c r="Q64" s="15">
        <f t="shared" si="46"/>
        <v>0.0106909469759746</v>
      </c>
      <c r="R64" s="11">
        <f t="shared" si="47"/>
        <v>0.13797</v>
      </c>
      <c r="S64" s="16">
        <f t="shared" si="48"/>
        <v>0.0774874753640253</v>
      </c>
      <c r="T64" s="3">
        <v>0.01</v>
      </c>
      <c r="U64" s="17">
        <f t="shared" si="49"/>
        <v>0.000774874753640253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0.0188248747536403</v>
      </c>
      <c r="AR64" s="24">
        <f t="shared" si="55"/>
        <v>137.97</v>
      </c>
      <c r="AS64" s="1">
        <f t="shared" si="56"/>
        <v>0.1</v>
      </c>
      <c r="AT64" s="2">
        <f>$E$5/12</f>
        <v>0.00833333333333333</v>
      </c>
      <c r="AU64" s="1">
        <f t="shared" si="57"/>
        <v>14.5014128311586</v>
      </c>
    </row>
    <row r="65" s="1" customFormat="1" spans="1:47">
      <c r="A65" s="6"/>
      <c r="B65" s="6"/>
      <c r="C65" s="9">
        <v>5</v>
      </c>
      <c r="D65" s="10">
        <v>14.8617741935484</v>
      </c>
      <c r="E65" s="12">
        <f t="shared" si="58"/>
        <v>10.4594666666667</v>
      </c>
      <c r="F65" s="9" t="s">
        <v>111</v>
      </c>
      <c r="G65" s="6">
        <v>6</v>
      </c>
      <c r="H65" s="11">
        <f t="shared" si="40"/>
        <v>14.8617741935484</v>
      </c>
      <c r="I65" s="11">
        <f t="shared" si="41"/>
        <v>288.011774193548</v>
      </c>
      <c r="J65" s="11">
        <f t="shared" si="42"/>
        <v>0.109659459245436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2.92047020567173</v>
      </c>
      <c r="P65" s="11">
        <f t="shared" si="45"/>
        <v>0.32025718349637</v>
      </c>
      <c r="Q65" s="15">
        <f t="shared" si="46"/>
        <v>0.032025718349637</v>
      </c>
      <c r="R65" s="11">
        <f t="shared" si="47"/>
        <v>0.13797</v>
      </c>
      <c r="S65" s="16">
        <f t="shared" si="48"/>
        <v>0.232120883885171</v>
      </c>
      <c r="T65" s="3">
        <v>0.01</v>
      </c>
      <c r="U65" s="17">
        <f t="shared" si="49"/>
        <v>0.00232120883885171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0.0203712088388517</v>
      </c>
      <c r="AR65" s="24">
        <f t="shared" si="55"/>
        <v>137.97</v>
      </c>
      <c r="AS65" s="1">
        <f t="shared" si="56"/>
        <v>0.1</v>
      </c>
      <c r="AT65" s="2">
        <f>$E$5/12</f>
        <v>0.00833333333333333</v>
      </c>
      <c r="AU65" s="1">
        <f t="shared" si="57"/>
        <v>15.6926042328547</v>
      </c>
    </row>
    <row r="66" s="1" customFormat="1" spans="1:47">
      <c r="A66" s="6"/>
      <c r="B66" s="6"/>
      <c r="C66" s="9">
        <v>6</v>
      </c>
      <c r="D66" s="10">
        <v>17.4525666666667</v>
      </c>
      <c r="E66" s="12">
        <f t="shared" si="58"/>
        <v>14.8617741935484</v>
      </c>
      <c r="F66" s="9" t="s">
        <v>109</v>
      </c>
      <c r="G66" s="6">
        <v>7</v>
      </c>
      <c r="H66" s="11">
        <f t="shared" si="40"/>
        <v>17.4525666666667</v>
      </c>
      <c r="I66" s="11">
        <f t="shared" si="41"/>
        <v>290.602566666667</v>
      </c>
      <c r="J66" s="11">
        <f t="shared" si="42"/>
        <v>0.14823169917201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3.97991302217536</v>
      </c>
      <c r="P66" s="11">
        <f t="shared" si="45"/>
        <v>0.589949269833863</v>
      </c>
      <c r="Q66" s="15">
        <f t="shared" si="46"/>
        <v>0.0589949269833863</v>
      </c>
      <c r="R66" s="11">
        <f t="shared" si="47"/>
        <v>0.13797</v>
      </c>
      <c r="S66" s="16">
        <f t="shared" si="48"/>
        <v>0.427592425769271</v>
      </c>
      <c r="T66" s="3">
        <v>0.01</v>
      </c>
      <c r="U66" s="17">
        <f t="shared" si="49"/>
        <v>0.00427592425769271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0.0223259242576927</v>
      </c>
      <c r="AR66" s="24">
        <f t="shared" si="55"/>
        <v>137.97</v>
      </c>
      <c r="AS66" s="1">
        <f t="shared" si="56"/>
        <v>0.1</v>
      </c>
      <c r="AT66" s="2">
        <f>$E$5/12</f>
        <v>0.00833333333333333</v>
      </c>
      <c r="AU66" s="1">
        <f t="shared" si="57"/>
        <v>17.1983850482391</v>
      </c>
    </row>
    <row r="67" s="1" customFormat="1" spans="1:47">
      <c r="A67" s="6"/>
      <c r="B67" s="6"/>
      <c r="C67" s="9">
        <v>7</v>
      </c>
      <c r="D67" s="10">
        <v>19.682</v>
      </c>
      <c r="E67" s="12">
        <f t="shared" si="58"/>
        <v>17.4525666666667</v>
      </c>
      <c r="F67" s="9" t="s">
        <v>109</v>
      </c>
      <c r="G67" s="6">
        <v>8</v>
      </c>
      <c r="H67" s="11">
        <f t="shared" si="40"/>
        <v>19.682</v>
      </c>
      <c r="I67" s="11">
        <f t="shared" si="41"/>
        <v>292.832</v>
      </c>
      <c r="J67" s="11">
        <f t="shared" si="42"/>
        <v>0.191304405236361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4.7696637523415</v>
      </c>
      <c r="P67" s="11">
        <f t="shared" si="45"/>
        <v>0.912457687319121</v>
      </c>
      <c r="Q67" s="15">
        <f t="shared" si="46"/>
        <v>0.0912457687319121</v>
      </c>
      <c r="R67" s="11">
        <f t="shared" si="47"/>
        <v>0.13797</v>
      </c>
      <c r="S67" s="16">
        <f t="shared" si="48"/>
        <v>0.661344993345742</v>
      </c>
      <c r="T67" s="3">
        <v>0.01</v>
      </c>
      <c r="U67" s="17">
        <f t="shared" si="49"/>
        <v>0.00661344993345742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0.0246634499334574</v>
      </c>
      <c r="AR67" s="24">
        <f t="shared" si="55"/>
        <v>137.97</v>
      </c>
      <c r="AS67" s="1">
        <f t="shared" si="56"/>
        <v>0.1</v>
      </c>
      <c r="AT67" s="2">
        <f>$E$5/12</f>
        <v>0.00833333333333333</v>
      </c>
      <c r="AU67" s="1">
        <f t="shared" si="57"/>
        <v>18.9990570458651</v>
      </c>
    </row>
    <row r="68" s="1" customFormat="1" spans="1:47">
      <c r="A68" s="6"/>
      <c r="B68" s="6"/>
      <c r="C68" s="9">
        <v>8</v>
      </c>
      <c r="D68" s="10">
        <v>19.5594516129032</v>
      </c>
      <c r="E68" s="12">
        <f t="shared" si="58"/>
        <v>19.682</v>
      </c>
      <c r="F68" s="9" t="s">
        <v>109</v>
      </c>
      <c r="G68" s="6">
        <v>9</v>
      </c>
      <c r="H68" s="11">
        <f t="shared" si="40"/>
        <v>19.5594516129032</v>
      </c>
      <c r="I68" s="11">
        <f t="shared" si="41"/>
        <v>292.709451612903</v>
      </c>
      <c r="J68" s="11">
        <f t="shared" si="42"/>
        <v>0.18865972194328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5.23690606502238</v>
      </c>
      <c r="P68" s="11">
        <f t="shared" si="45"/>
        <v>0.9879932420702</v>
      </c>
      <c r="Q68" s="15">
        <f t="shared" si="46"/>
        <v>0.09879932420702</v>
      </c>
      <c r="R68" s="11">
        <f t="shared" si="47"/>
        <v>0.13797</v>
      </c>
      <c r="S68" s="16">
        <f t="shared" si="48"/>
        <v>0.716092804283685</v>
      </c>
      <c r="T68" s="3">
        <v>0.01</v>
      </c>
      <c r="U68" s="17">
        <f t="shared" si="49"/>
        <v>0.00716092804283685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0.0252109280428368</v>
      </c>
      <c r="AR68" s="24">
        <f t="shared" si="55"/>
        <v>137.97</v>
      </c>
      <c r="AS68" s="1">
        <f t="shared" si="56"/>
        <v>0.1</v>
      </c>
      <c r="AT68" s="2">
        <f>$E$5/12</f>
        <v>0.00833333333333333</v>
      </c>
      <c r="AU68" s="1">
        <f t="shared" si="57"/>
        <v>19.4207972265586</v>
      </c>
    </row>
    <row r="69" s="1" customFormat="1" spans="1:47">
      <c r="A69" s="6"/>
      <c r="B69" s="6"/>
      <c r="C69" s="9">
        <v>9</v>
      </c>
      <c r="D69" s="10">
        <v>13.5034</v>
      </c>
      <c r="E69" s="12">
        <f t="shared" si="58"/>
        <v>19.5594516129032</v>
      </c>
      <c r="F69" s="9" t="s">
        <v>109</v>
      </c>
      <c r="G69" s="6">
        <v>10</v>
      </c>
      <c r="H69" s="11">
        <f t="shared" si="40"/>
        <v>13.5034</v>
      </c>
      <c r="I69" s="11">
        <f t="shared" si="41"/>
        <v>286.6534</v>
      </c>
      <c r="J69" s="11">
        <f t="shared" si="42"/>
        <v>0.0934267559730623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5.62861282295218</v>
      </c>
      <c r="P69" s="11">
        <f t="shared" si="45"/>
        <v>0.525863036676803</v>
      </c>
      <c r="Q69" s="15">
        <f t="shared" si="46"/>
        <v>0.0525863036676803</v>
      </c>
      <c r="R69" s="11">
        <f t="shared" si="47"/>
        <v>0.13797</v>
      </c>
      <c r="S69" s="16">
        <f t="shared" si="48"/>
        <v>0.381143028685078</v>
      </c>
      <c r="T69" s="3">
        <v>0.01</v>
      </c>
      <c r="U69" s="17">
        <f t="shared" si="49"/>
        <v>0.00381143028685078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0.0161114302868508</v>
      </c>
      <c r="AR69" s="24">
        <f t="shared" si="55"/>
        <v>137.97</v>
      </c>
      <c r="AS69" s="1">
        <f t="shared" si="56"/>
        <v>0.1</v>
      </c>
      <c r="AT69" s="2">
        <f>$E$5/12</f>
        <v>0.00833333333333333</v>
      </c>
      <c r="AU69" s="1">
        <f t="shared" si="57"/>
        <v>12.4111583714455</v>
      </c>
    </row>
    <row r="70" s="1" customFormat="1" spans="1:47">
      <c r="A70" s="6"/>
      <c r="B70" s="6"/>
      <c r="C70" s="9">
        <v>10</v>
      </c>
      <c r="D70" s="10">
        <v>4.39287096774194</v>
      </c>
      <c r="E70" s="12">
        <f t="shared" si="58"/>
        <v>13.5034</v>
      </c>
      <c r="F70" s="9" t="s">
        <v>109</v>
      </c>
      <c r="G70" s="6">
        <v>11</v>
      </c>
      <c r="H70" s="11">
        <f t="shared" si="40"/>
        <v>4.39287096774194</v>
      </c>
      <c r="I70" s="11">
        <f t="shared" si="41"/>
        <v>277.542870967742</v>
      </c>
      <c r="J70" s="11">
        <f t="shared" si="42"/>
        <v>0.0306362715479133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4.84761229696161</v>
      </c>
      <c r="O70" s="11">
        <f t="shared" si="59"/>
        <v>1.63483748931377</v>
      </c>
      <c r="P70" s="11">
        <f t="shared" si="45"/>
        <v>0.0500853252593254</v>
      </c>
      <c r="Q70" s="15">
        <f t="shared" si="46"/>
        <v>0.00500853252593254</v>
      </c>
      <c r="R70" s="11">
        <f t="shared" si="47"/>
        <v>0.13797</v>
      </c>
      <c r="S70" s="16">
        <f t="shared" si="48"/>
        <v>0.0363016056094263</v>
      </c>
      <c r="T70" s="3">
        <v>0.01</v>
      </c>
      <c r="U70" s="17">
        <f t="shared" si="49"/>
        <v>0.000363016056094263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0.0126630160560943</v>
      </c>
      <c r="AR70" s="24">
        <f t="shared" si="55"/>
        <v>137.97</v>
      </c>
      <c r="AS70" s="1">
        <f t="shared" si="56"/>
        <v>0.1</v>
      </c>
      <c r="AT70" s="2">
        <f>$E$5/12</f>
        <v>0.00833333333333333</v>
      </c>
      <c r="AU70" s="1">
        <f t="shared" si="57"/>
        <v>9.75473281603123</v>
      </c>
    </row>
    <row r="71" s="1" customFormat="1" spans="1:48">
      <c r="A71" s="6"/>
      <c r="B71" s="6"/>
      <c r="C71" s="9">
        <v>11</v>
      </c>
      <c r="D71" s="10">
        <v>-4.03476666666667</v>
      </c>
      <c r="E71" s="12">
        <f t="shared" si="58"/>
        <v>4.39287096774194</v>
      </c>
      <c r="F71" s="9" t="s">
        <v>111</v>
      </c>
      <c r="G71" s="6">
        <v>12</v>
      </c>
      <c r="H71" s="11">
        <f t="shared" si="40"/>
        <v>-4.03476666666667</v>
      </c>
      <c r="I71" s="11">
        <f t="shared" si="41"/>
        <v>269.115233333333</v>
      </c>
      <c r="J71" s="11">
        <f t="shared" si="42"/>
        <v>0.0102118629893584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2.96445216405444</v>
      </c>
      <c r="P71" s="11">
        <f t="shared" si="45"/>
        <v>0.030272579337831</v>
      </c>
      <c r="Q71" s="15">
        <f t="shared" si="46"/>
        <v>0.0030272579337831</v>
      </c>
      <c r="R71" s="11">
        <f t="shared" si="47"/>
        <v>0.13797</v>
      </c>
      <c r="S71" s="16">
        <f t="shared" si="48"/>
        <v>0.0219414215683344</v>
      </c>
      <c r="T71" s="3">
        <v>0.01</v>
      </c>
      <c r="U71" s="17">
        <f t="shared" si="49"/>
        <v>0.000219414215683344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0.0125194142156833</v>
      </c>
      <c r="AR71" s="24">
        <f t="shared" si="55"/>
        <v>137.97</v>
      </c>
      <c r="AS71" s="1">
        <f t="shared" si="56"/>
        <v>0.1</v>
      </c>
      <c r="AT71" s="2">
        <f>$E$5/12</f>
        <v>0.00833333333333333</v>
      </c>
      <c r="AU71" s="1">
        <f t="shared" si="57"/>
        <v>9.64411165130289</v>
      </c>
      <c r="AV71" s="1">
        <f>SUM(AU60:AU71)</f>
        <v>156.411521133607</v>
      </c>
    </row>
    <row r="72" s="1" customFormat="1" spans="1:46">
      <c r="A72" s="6"/>
      <c r="B72" s="6"/>
      <c r="C72" s="9">
        <v>12</v>
      </c>
      <c r="D72" s="10">
        <v>-12.4227096774194</v>
      </c>
      <c r="E72" s="12">
        <f t="shared" si="58"/>
        <v>-4.03476666666667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-10.2425965959677</v>
      </c>
      <c r="E76" s="9"/>
      <c r="F76" s="9"/>
      <c r="G76" s="6">
        <v>1</v>
      </c>
      <c r="H76" s="11">
        <f t="shared" ref="H76:H87" si="60">E77</f>
        <v>-10.2425965959677</v>
      </c>
      <c r="I76" s="11">
        <f t="shared" ref="I76:I87" si="61">H76+273.15</f>
        <v>262.907403404032</v>
      </c>
      <c r="J76" s="11">
        <f t="shared" ref="J76:J87" si="62">EXP(($C$18*(I76-$C$16))/($C$19*I76*$C$16))</f>
        <v>0.00434593999491816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0.000340122318043951</v>
      </c>
      <c r="Q76" s="15">
        <f t="shared" ref="Q76:Q87" si="66">P76*$B$78</f>
        <v>6.46232404283507e-5</v>
      </c>
      <c r="R76" s="11">
        <f t="shared" ref="R76:R87" si="67">L76*$B$78</f>
        <v>0.0148697958333333</v>
      </c>
      <c r="S76" s="16">
        <f t="shared" ref="S76:S87" si="68">Q76/R76</f>
        <v>0.00434593999491817</v>
      </c>
      <c r="T76" s="3">
        <v>0.01</v>
      </c>
      <c r="U76" s="17">
        <f t="shared" ref="U76:U87" si="69">S76*T76</f>
        <v>4.34593999491817e-5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0.0116434593999492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2828.1</v>
      </c>
      <c r="AU76" s="1">
        <f t="shared" ref="AU76:AU87" si="77">AT76*10000*AS76*0.67*AR76*AQ76</f>
        <v>328062.509909966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-11.6812258064516</v>
      </c>
      <c r="E77" s="12">
        <f t="shared" ref="E77:E88" si="78">D76</f>
        <v>-10.2425965959677</v>
      </c>
      <c r="F77" s="9" t="s">
        <v>109</v>
      </c>
      <c r="G77" s="6">
        <v>2</v>
      </c>
      <c r="H77" s="11">
        <f t="shared" si="60"/>
        <v>-11.6812258064516</v>
      </c>
      <c r="I77" s="11">
        <f t="shared" si="61"/>
        <v>261.468774193548</v>
      </c>
      <c r="J77" s="11">
        <f t="shared" si="62"/>
        <v>0.00354476283091314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0.156184044348623</v>
      </c>
      <c r="P77" s="11">
        <f t="shared" si="65"/>
        <v>0.000553635395188687</v>
      </c>
      <c r="Q77" s="15">
        <f t="shared" si="66"/>
        <v>0.00010519072508585</v>
      </c>
      <c r="R77" s="11">
        <f t="shared" si="67"/>
        <v>0.0148697958333333</v>
      </c>
      <c r="S77" s="16">
        <f t="shared" si="68"/>
        <v>0.00707412033526693</v>
      </c>
      <c r="T77" s="3">
        <v>0.01</v>
      </c>
      <c r="U77" s="17">
        <f t="shared" si="69"/>
        <v>7.07412033526692e-5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0.0116707412033527</v>
      </c>
      <c r="AR77" s="24">
        <f t="shared" si="74"/>
        <v>7.82620833333333</v>
      </c>
      <c r="AS77" s="1">
        <f t="shared" si="75"/>
        <v>0.19</v>
      </c>
      <c r="AT77" s="2">
        <f t="shared" si="76"/>
        <v>2828.1</v>
      </c>
      <c r="AU77" s="1">
        <f t="shared" si="77"/>
        <v>328831.193562477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-5.93527586206897</v>
      </c>
      <c r="E78" s="12">
        <f t="shared" si="78"/>
        <v>-11.6812258064516</v>
      </c>
      <c r="F78" s="9" t="s">
        <v>109</v>
      </c>
      <c r="G78" s="6">
        <v>3</v>
      </c>
      <c r="H78" s="11">
        <f t="shared" si="60"/>
        <v>-5.93527586206897</v>
      </c>
      <c r="I78" s="11">
        <f t="shared" si="61"/>
        <v>267.214724137931</v>
      </c>
      <c r="J78" s="11">
        <f t="shared" si="62"/>
        <v>0.00789494014178674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0.233892492286767</v>
      </c>
      <c r="P78" s="11">
        <f t="shared" si="65"/>
        <v>0.00184656722621734</v>
      </c>
      <c r="Q78" s="15">
        <f t="shared" si="66"/>
        <v>0.000350847772981295</v>
      </c>
      <c r="R78" s="11">
        <f t="shared" si="67"/>
        <v>0.0148697958333333</v>
      </c>
      <c r="S78" s="16">
        <f t="shared" si="68"/>
        <v>0.0235946597326379</v>
      </c>
      <c r="T78" s="3">
        <v>0.01</v>
      </c>
      <c r="U78" s="17">
        <f t="shared" si="69"/>
        <v>0.000235946597326379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0.0118359465973264</v>
      </c>
      <c r="AR78" s="24">
        <f t="shared" si="74"/>
        <v>7.82620833333333</v>
      </c>
      <c r="AS78" s="1">
        <f t="shared" si="75"/>
        <v>0.19</v>
      </c>
      <c r="AT78" s="2">
        <f t="shared" si="76"/>
        <v>2828.1</v>
      </c>
      <c r="AU78" s="1">
        <f t="shared" si="77"/>
        <v>333485.969633403</v>
      </c>
    </row>
    <row r="79" s="1" customFormat="1" spans="1:47">
      <c r="A79" s="6"/>
      <c r="B79" s="6"/>
      <c r="C79" s="9">
        <v>3</v>
      </c>
      <c r="D79" s="10">
        <v>1.16390322580645</v>
      </c>
      <c r="E79" s="12">
        <f t="shared" si="78"/>
        <v>-5.93527586206897</v>
      </c>
      <c r="F79" s="9" t="s">
        <v>109</v>
      </c>
      <c r="G79" s="6">
        <v>4</v>
      </c>
      <c r="H79" s="11">
        <f t="shared" si="60"/>
        <v>1.16390322580645</v>
      </c>
      <c r="I79" s="11">
        <f t="shared" si="61"/>
        <v>274.313903225806</v>
      </c>
      <c r="J79" s="11">
        <f t="shared" si="62"/>
        <v>0.020271799826581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0.310308008393883</v>
      </c>
      <c r="P79" s="11">
        <f t="shared" si="65"/>
        <v>0.00629050183074581</v>
      </c>
      <c r="Q79" s="15">
        <f t="shared" si="66"/>
        <v>0.0011951953478417</v>
      </c>
      <c r="R79" s="11">
        <f t="shared" si="67"/>
        <v>0.0148697958333333</v>
      </c>
      <c r="S79" s="16">
        <f t="shared" si="68"/>
        <v>0.0803773879102267</v>
      </c>
      <c r="T79" s="3">
        <v>0.01</v>
      </c>
      <c r="U79" s="17">
        <f t="shared" si="69"/>
        <v>0.000803773879102267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0.0124037738791023</v>
      </c>
      <c r="AR79" s="24">
        <f t="shared" si="74"/>
        <v>7.82620833333333</v>
      </c>
      <c r="AS79" s="1">
        <f t="shared" si="75"/>
        <v>0.19</v>
      </c>
      <c r="AT79" s="2">
        <f t="shared" si="76"/>
        <v>2828.1</v>
      </c>
      <c r="AU79" s="1">
        <f t="shared" si="77"/>
        <v>349484.895455703</v>
      </c>
    </row>
    <row r="80" s="1" customFormat="1" spans="1:47">
      <c r="A80" s="6"/>
      <c r="B80" s="6"/>
      <c r="C80" s="9">
        <v>4</v>
      </c>
      <c r="D80" s="10">
        <v>10.4594666666667</v>
      </c>
      <c r="E80" s="12">
        <f t="shared" si="78"/>
        <v>1.16390322580645</v>
      </c>
      <c r="F80" s="9" t="s">
        <v>109</v>
      </c>
      <c r="G80" s="6">
        <v>5</v>
      </c>
      <c r="H80" s="11">
        <f t="shared" si="60"/>
        <v>10.4594666666667</v>
      </c>
      <c r="I80" s="11">
        <f t="shared" si="61"/>
        <v>283.609466666667</v>
      </c>
      <c r="J80" s="11">
        <f t="shared" si="62"/>
        <v>0.0648848628491756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0.288816631234981</v>
      </c>
      <c r="O80" s="11">
        <f t="shared" si="79"/>
        <v>0.0934629586614902</v>
      </c>
      <c r="P80" s="11">
        <f t="shared" si="65"/>
        <v>0.00606433125422896</v>
      </c>
      <c r="Q80" s="15">
        <f t="shared" si="66"/>
        <v>0.0011522229383035</v>
      </c>
      <c r="R80" s="11">
        <f t="shared" si="67"/>
        <v>0.0148697958333333</v>
      </c>
      <c r="S80" s="16">
        <f t="shared" si="68"/>
        <v>0.0774874753640254</v>
      </c>
      <c r="T80" s="3">
        <v>0.01</v>
      </c>
      <c r="U80" s="17">
        <f t="shared" si="69"/>
        <v>0.000774874753640254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0.0198748747536403</v>
      </c>
      <c r="AR80" s="24">
        <f t="shared" si="74"/>
        <v>7.82620833333333</v>
      </c>
      <c r="AS80" s="1">
        <f t="shared" si="75"/>
        <v>0.19</v>
      </c>
      <c r="AT80" s="2">
        <f t="shared" si="76"/>
        <v>2828.1</v>
      </c>
      <c r="AU80" s="1">
        <f t="shared" si="77"/>
        <v>559988.322358379</v>
      </c>
    </row>
    <row r="81" s="1" customFormat="1" spans="1:47">
      <c r="A81" s="6"/>
      <c r="B81" s="6"/>
      <c r="C81" s="9">
        <v>5</v>
      </c>
      <c r="D81" s="10">
        <v>14.8617741935484</v>
      </c>
      <c r="E81" s="12">
        <f t="shared" si="78"/>
        <v>10.4594666666667</v>
      </c>
      <c r="F81" s="9" t="s">
        <v>111</v>
      </c>
      <c r="G81" s="6">
        <v>6</v>
      </c>
      <c r="H81" s="11">
        <f t="shared" si="60"/>
        <v>14.8617741935484</v>
      </c>
      <c r="I81" s="11">
        <f t="shared" si="61"/>
        <v>288.011774193548</v>
      </c>
      <c r="J81" s="11">
        <f t="shared" si="62"/>
        <v>0.109659459245436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0.165660710740595</v>
      </c>
      <c r="P81" s="11">
        <f t="shared" si="65"/>
        <v>0.0181662639580282</v>
      </c>
      <c r="Q81" s="15">
        <f t="shared" si="66"/>
        <v>0.00345159015202537</v>
      </c>
      <c r="R81" s="11">
        <f t="shared" si="67"/>
        <v>0.0148697958333333</v>
      </c>
      <c r="S81" s="16">
        <f t="shared" si="68"/>
        <v>0.232120883885171</v>
      </c>
      <c r="T81" s="3">
        <v>0.01</v>
      </c>
      <c r="U81" s="17">
        <f t="shared" si="69"/>
        <v>0.00232120883885171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0.0214212088388517</v>
      </c>
      <c r="AR81" s="24">
        <f t="shared" si="74"/>
        <v>7.82620833333333</v>
      </c>
      <c r="AS81" s="1">
        <f t="shared" si="75"/>
        <v>0.19</v>
      </c>
      <c r="AT81" s="2">
        <f t="shared" si="76"/>
        <v>2828.1</v>
      </c>
      <c r="AU81" s="1">
        <f t="shared" si="77"/>
        <v>603557.353153129</v>
      </c>
    </row>
    <row r="82" s="1" customFormat="1" spans="1:47">
      <c r="A82" s="6"/>
      <c r="B82" s="6"/>
      <c r="C82" s="9">
        <v>6</v>
      </c>
      <c r="D82" s="10">
        <v>17.4525666666667</v>
      </c>
      <c r="E82" s="12">
        <f t="shared" si="78"/>
        <v>14.8617741935484</v>
      </c>
      <c r="F82" s="9" t="s">
        <v>109</v>
      </c>
      <c r="G82" s="6">
        <v>7</v>
      </c>
      <c r="H82" s="11">
        <f t="shared" si="60"/>
        <v>17.4525666666667</v>
      </c>
      <c r="I82" s="11">
        <f t="shared" si="61"/>
        <v>290.602566666667</v>
      </c>
      <c r="J82" s="11">
        <f t="shared" si="62"/>
        <v>0.14823169917201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0.2257565301159</v>
      </c>
      <c r="P82" s="11">
        <f t="shared" si="65"/>
        <v>0.0334642740582568</v>
      </c>
      <c r="Q82" s="15">
        <f t="shared" si="66"/>
        <v>0.0063582120710688</v>
      </c>
      <c r="R82" s="11">
        <f t="shared" si="67"/>
        <v>0.0148697958333333</v>
      </c>
      <c r="S82" s="16">
        <f t="shared" si="68"/>
        <v>0.427592425769272</v>
      </c>
      <c r="T82" s="3">
        <v>0.01</v>
      </c>
      <c r="U82" s="17">
        <f t="shared" si="69"/>
        <v>0.00427592425769272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0.0233759242576927</v>
      </c>
      <c r="AR82" s="24">
        <f t="shared" si="74"/>
        <v>7.82620833333333</v>
      </c>
      <c r="AS82" s="1">
        <f t="shared" si="75"/>
        <v>0.19</v>
      </c>
      <c r="AT82" s="2">
        <f t="shared" si="76"/>
        <v>2828.1</v>
      </c>
      <c r="AU82" s="1">
        <f t="shared" si="77"/>
        <v>658632.810063082</v>
      </c>
    </row>
    <row r="83" s="1" customFormat="1" spans="1:47">
      <c r="A83" s="6"/>
      <c r="B83" s="6"/>
      <c r="C83" s="9">
        <v>7</v>
      </c>
      <c r="D83" s="10">
        <v>19.682</v>
      </c>
      <c r="E83" s="12">
        <f t="shared" si="78"/>
        <v>17.4525666666667</v>
      </c>
      <c r="F83" s="9" t="s">
        <v>109</v>
      </c>
      <c r="G83" s="6">
        <v>8</v>
      </c>
      <c r="H83" s="11">
        <f t="shared" si="60"/>
        <v>19.682</v>
      </c>
      <c r="I83" s="11">
        <f t="shared" si="61"/>
        <v>292.832</v>
      </c>
      <c r="J83" s="11">
        <f t="shared" si="62"/>
        <v>0.191304405236361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0.270554339390976</v>
      </c>
      <c r="P83" s="11">
        <f t="shared" si="65"/>
        <v>0.0517582369813073</v>
      </c>
      <c r="Q83" s="15">
        <f t="shared" si="66"/>
        <v>0.00983406502644838</v>
      </c>
      <c r="R83" s="11">
        <f t="shared" si="67"/>
        <v>0.0148697958333333</v>
      </c>
      <c r="S83" s="16">
        <f t="shared" si="68"/>
        <v>0.661344993345744</v>
      </c>
      <c r="T83" s="3">
        <v>0.01</v>
      </c>
      <c r="U83" s="17">
        <f t="shared" si="69"/>
        <v>0.00661344993345744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0.0257134499334574</v>
      </c>
      <c r="AR83" s="24">
        <f t="shared" si="74"/>
        <v>7.82620833333333</v>
      </c>
      <c r="AS83" s="1">
        <f t="shared" si="75"/>
        <v>0.19</v>
      </c>
      <c r="AT83" s="2">
        <f t="shared" si="76"/>
        <v>2828.1</v>
      </c>
      <c r="AU83" s="1">
        <f t="shared" si="77"/>
        <v>724494.210341912</v>
      </c>
    </row>
    <row r="84" s="1" customFormat="1" spans="1:47">
      <c r="A84" s="6"/>
      <c r="B84" s="6"/>
      <c r="C84" s="9">
        <v>8</v>
      </c>
      <c r="D84" s="10">
        <v>19.5594516129032</v>
      </c>
      <c r="E84" s="12">
        <f t="shared" si="78"/>
        <v>19.682</v>
      </c>
      <c r="F84" s="9" t="s">
        <v>109</v>
      </c>
      <c r="G84" s="6">
        <v>9</v>
      </c>
      <c r="H84" s="11">
        <f t="shared" si="60"/>
        <v>19.5594516129032</v>
      </c>
      <c r="I84" s="11">
        <f t="shared" si="61"/>
        <v>292.709451612903</v>
      </c>
      <c r="J84" s="11">
        <f t="shared" si="62"/>
        <v>0.18865972194328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0.297058185743002</v>
      </c>
      <c r="P84" s="11">
        <f t="shared" si="65"/>
        <v>0.0560429147232501</v>
      </c>
      <c r="Q84" s="15">
        <f t="shared" si="66"/>
        <v>0.0106481537974175</v>
      </c>
      <c r="R84" s="11">
        <f t="shared" si="67"/>
        <v>0.0148697958333333</v>
      </c>
      <c r="S84" s="16">
        <f t="shared" si="68"/>
        <v>0.716092804283686</v>
      </c>
      <c r="T84" s="3">
        <v>0.01</v>
      </c>
      <c r="U84" s="17">
        <f t="shared" si="69"/>
        <v>0.00716092804283686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0.0262609280428369</v>
      </c>
      <c r="AR84" s="24">
        <f t="shared" si="74"/>
        <v>7.82620833333333</v>
      </c>
      <c r="AS84" s="1">
        <f t="shared" si="75"/>
        <v>0.19</v>
      </c>
      <c r="AT84" s="2">
        <f t="shared" si="76"/>
        <v>2828.1</v>
      </c>
      <c r="AU84" s="1">
        <f t="shared" si="77"/>
        <v>739919.784178204</v>
      </c>
    </row>
    <row r="85" s="1" customFormat="1" spans="1:47">
      <c r="A85" s="6"/>
      <c r="B85" s="6"/>
      <c r="C85" s="9">
        <v>9</v>
      </c>
      <c r="D85" s="10">
        <v>13.5034</v>
      </c>
      <c r="E85" s="12">
        <f t="shared" si="78"/>
        <v>19.5594516129032</v>
      </c>
      <c r="F85" s="9" t="s">
        <v>109</v>
      </c>
      <c r="G85" s="6">
        <v>10</v>
      </c>
      <c r="H85" s="11">
        <f t="shared" si="60"/>
        <v>13.5034</v>
      </c>
      <c r="I85" s="11">
        <f t="shared" si="61"/>
        <v>286.6534</v>
      </c>
      <c r="J85" s="11">
        <f t="shared" si="62"/>
        <v>0.0934267559730623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0.319277354353085</v>
      </c>
      <c r="P85" s="11">
        <f t="shared" si="65"/>
        <v>0.0298290474728706</v>
      </c>
      <c r="Q85" s="15">
        <f t="shared" si="66"/>
        <v>0.00566751901984542</v>
      </c>
      <c r="R85" s="11">
        <f t="shared" si="67"/>
        <v>0.0148697958333333</v>
      </c>
      <c r="S85" s="16">
        <f t="shared" si="68"/>
        <v>0.381143028685079</v>
      </c>
      <c r="T85" s="3">
        <v>0.01</v>
      </c>
      <c r="U85" s="17">
        <f t="shared" si="69"/>
        <v>0.00381143028685079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0.0154114302868508</v>
      </c>
      <c r="AR85" s="24">
        <f t="shared" si="74"/>
        <v>7.82620833333333</v>
      </c>
      <c r="AS85" s="1">
        <f t="shared" si="75"/>
        <v>0.19</v>
      </c>
      <c r="AT85" s="2">
        <f t="shared" si="76"/>
        <v>2828.1</v>
      </c>
      <c r="AU85" s="1">
        <f t="shared" si="77"/>
        <v>434227.691920222</v>
      </c>
    </row>
    <row r="86" s="1" customFormat="1" spans="1:47">
      <c r="A86" s="6"/>
      <c r="B86" s="6"/>
      <c r="C86" s="9">
        <v>10</v>
      </c>
      <c r="D86" s="10">
        <v>4.39287096774194</v>
      </c>
      <c r="E86" s="12">
        <f t="shared" si="78"/>
        <v>13.5034</v>
      </c>
      <c r="F86" s="9" t="s">
        <v>109</v>
      </c>
      <c r="G86" s="6">
        <v>11</v>
      </c>
      <c r="H86" s="11">
        <f t="shared" si="60"/>
        <v>4.39287096774194</v>
      </c>
      <c r="I86" s="11">
        <f t="shared" si="61"/>
        <v>277.542870967742</v>
      </c>
      <c r="J86" s="11">
        <f t="shared" si="62"/>
        <v>0.0306362715479133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0.274975891536204</v>
      </c>
      <c r="O86" s="11">
        <f t="shared" si="79"/>
        <v>0.092734498677344</v>
      </c>
      <c r="P86" s="11">
        <f t="shared" si="65"/>
        <v>0.00284103928333872</v>
      </c>
      <c r="Q86" s="15">
        <f t="shared" si="66"/>
        <v>0.000539797463834356</v>
      </c>
      <c r="R86" s="11">
        <f t="shared" si="67"/>
        <v>0.0148697958333333</v>
      </c>
      <c r="S86" s="16">
        <f t="shared" si="68"/>
        <v>0.0363016056094263</v>
      </c>
      <c r="T86" s="3">
        <v>0.01</v>
      </c>
      <c r="U86" s="17">
        <f t="shared" si="69"/>
        <v>0.000363016056094263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0.0119630160560943</v>
      </c>
      <c r="AR86" s="24">
        <f t="shared" si="74"/>
        <v>7.82620833333333</v>
      </c>
      <c r="AS86" s="1">
        <f t="shared" si="75"/>
        <v>0.19</v>
      </c>
      <c r="AT86" s="2">
        <f t="shared" si="76"/>
        <v>2828.1</v>
      </c>
      <c r="AU86" s="1">
        <f t="shared" si="77"/>
        <v>337066.239392104</v>
      </c>
    </row>
    <row r="87" s="1" customFormat="1" spans="1:48">
      <c r="A87" s="6"/>
      <c r="B87" s="6"/>
      <c r="C87" s="9">
        <v>11</v>
      </c>
      <c r="D87" s="10">
        <v>-4.03476666666667</v>
      </c>
      <c r="E87" s="12">
        <f t="shared" si="78"/>
        <v>4.39287096774194</v>
      </c>
      <c r="F87" s="9" t="s">
        <v>111</v>
      </c>
      <c r="G87" s="6">
        <v>12</v>
      </c>
      <c r="H87" s="11">
        <f t="shared" si="60"/>
        <v>-4.03476666666667</v>
      </c>
      <c r="I87" s="11">
        <f t="shared" si="61"/>
        <v>269.115233333333</v>
      </c>
      <c r="J87" s="11">
        <f t="shared" si="62"/>
        <v>0.0102118629893584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0.168155542727339</v>
      </c>
      <c r="P87" s="11">
        <f t="shared" si="65"/>
        <v>0.00171718136323278</v>
      </c>
      <c r="Q87" s="15">
        <f t="shared" si="66"/>
        <v>0.000326264459014229</v>
      </c>
      <c r="R87" s="11">
        <f t="shared" si="67"/>
        <v>0.0148697958333333</v>
      </c>
      <c r="S87" s="16">
        <f t="shared" si="68"/>
        <v>0.0219414215683344</v>
      </c>
      <c r="T87" s="3">
        <v>0.01</v>
      </c>
      <c r="U87" s="17">
        <f t="shared" si="69"/>
        <v>0.000219414215683344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0.0118194142156833</v>
      </c>
      <c r="AR87" s="24">
        <f t="shared" si="74"/>
        <v>7.82620833333333</v>
      </c>
      <c r="AS87" s="1">
        <f t="shared" si="75"/>
        <v>0.19</v>
      </c>
      <c r="AT87" s="2">
        <f t="shared" si="76"/>
        <v>2828.1</v>
      </c>
      <c r="AU87" s="1">
        <f t="shared" si="77"/>
        <v>333020.158362861</v>
      </c>
      <c r="AV87" s="1">
        <f>SUM(AU76:AU87)</f>
        <v>5730771.13833144</v>
      </c>
    </row>
    <row r="88" s="1" customFormat="1" spans="1:46">
      <c r="A88" s="6"/>
      <c r="B88" s="6"/>
      <c r="C88" s="9">
        <v>12</v>
      </c>
      <c r="D88" s="10">
        <v>-12.4227096774194</v>
      </c>
      <c r="E88" s="12">
        <f t="shared" si="78"/>
        <v>-4.03476666666667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-10.2425965959677</v>
      </c>
      <c r="E91" s="9"/>
      <c r="F91" s="9"/>
      <c r="G91" s="6">
        <v>1</v>
      </c>
      <c r="H91" s="11">
        <f t="shared" ref="H91:H102" si="80">E92</f>
        <v>-10.2425965959677</v>
      </c>
      <c r="I91" s="11">
        <f t="shared" ref="I91:I102" si="81">H91+273.15</f>
        <v>262.907403404032</v>
      </c>
      <c r="J91" s="11">
        <f t="shared" ref="J91:J102" si="82">EXP(($C$18*(I91-$C$16))/($C$19*I91*$C$16))</f>
        <v>0.00434593999491816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0.000329943764414186</v>
      </c>
      <c r="Q91" s="15">
        <f t="shared" ref="Q91:Q102" si="86">P91*$B$93</f>
        <v>5.93898775945536e-5</v>
      </c>
      <c r="R91" s="11">
        <f t="shared" ref="R91:R102" si="87">L91*$B$93</f>
        <v>0.0136656</v>
      </c>
      <c r="S91" s="16">
        <f t="shared" ref="S91:S102" si="88">Q91/R91</f>
        <v>0.00434593999491816</v>
      </c>
      <c r="T91" s="3">
        <v>0.01</v>
      </c>
      <c r="U91" s="17">
        <f t="shared" ref="U91:U102" si="89">S91*T91</f>
        <v>4.34593999491816e-5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0.0148434593999492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68.4333333333333</v>
      </c>
      <c r="AU91" s="1">
        <f t="shared" ref="AU91:AU102" si="96">AT91*10000*AS91*0.67*AR91*AQ91</f>
        <v>9300.50072180336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-11.6812258064516</v>
      </c>
      <c r="E92" s="12">
        <f t="shared" ref="E92:E103" si="97">D91</f>
        <v>-10.2425965959677</v>
      </c>
      <c r="F92" s="9" t="s">
        <v>109</v>
      </c>
      <c r="G92" s="6">
        <v>2</v>
      </c>
      <c r="H92" s="11">
        <f t="shared" si="80"/>
        <v>-11.6812258064516</v>
      </c>
      <c r="I92" s="11">
        <f t="shared" si="81"/>
        <v>261.468774193548</v>
      </c>
      <c r="J92" s="11">
        <f t="shared" si="82"/>
        <v>0.00354476283091314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0.151510056235586</v>
      </c>
      <c r="P92" s="11">
        <f t="shared" si="85"/>
        <v>0.000537067215853464</v>
      </c>
      <c r="Q92" s="15">
        <f t="shared" si="86"/>
        <v>9.66720988536235e-5</v>
      </c>
      <c r="R92" s="11">
        <f t="shared" si="87"/>
        <v>0.0136656</v>
      </c>
      <c r="S92" s="16">
        <f t="shared" si="88"/>
        <v>0.00707412033526691</v>
      </c>
      <c r="T92" s="3">
        <v>0.01</v>
      </c>
      <c r="U92" s="17">
        <f t="shared" si="89"/>
        <v>7.07412033526691e-5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0.0148707412033527</v>
      </c>
      <c r="AR92" s="24">
        <f t="shared" si="93"/>
        <v>7.592</v>
      </c>
      <c r="AS92" s="1">
        <f t="shared" si="94"/>
        <v>0.18</v>
      </c>
      <c r="AT92" s="2">
        <f t="shared" si="95"/>
        <v>68.4333333333333</v>
      </c>
      <c r="AU92" s="1">
        <f t="shared" si="96"/>
        <v>9317.59474452472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-5.93527586206897</v>
      </c>
      <c r="E93" s="12">
        <f t="shared" si="97"/>
        <v>-11.6812258064516</v>
      </c>
      <c r="F93" s="9" t="s">
        <v>109</v>
      </c>
      <c r="G93" s="6">
        <v>3</v>
      </c>
      <c r="H93" s="11">
        <f t="shared" si="80"/>
        <v>-5.93527586206897</v>
      </c>
      <c r="I93" s="11">
        <f t="shared" si="81"/>
        <v>267.214724137931</v>
      </c>
      <c r="J93" s="11">
        <f t="shared" si="82"/>
        <v>0.00789494014178674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0.226892989019732</v>
      </c>
      <c r="P93" s="11">
        <f t="shared" si="85"/>
        <v>0.00179130656690186</v>
      </c>
      <c r="Q93" s="15">
        <f t="shared" si="86"/>
        <v>0.000322435182042335</v>
      </c>
      <c r="R93" s="11">
        <f t="shared" si="87"/>
        <v>0.0136656</v>
      </c>
      <c r="S93" s="16">
        <f t="shared" si="88"/>
        <v>0.0235946597326378</v>
      </c>
      <c r="T93" s="3">
        <v>0.01</v>
      </c>
      <c r="U93" s="17">
        <f t="shared" si="89"/>
        <v>0.000235946597326378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0.0150359465973264</v>
      </c>
      <c r="AR93" s="24">
        <f t="shared" si="93"/>
        <v>7.592</v>
      </c>
      <c r="AS93" s="1">
        <f t="shared" si="94"/>
        <v>0.18</v>
      </c>
      <c r="AT93" s="2">
        <f t="shared" si="95"/>
        <v>68.4333333333333</v>
      </c>
      <c r="AU93" s="1">
        <f t="shared" si="96"/>
        <v>9421.10787071035</v>
      </c>
    </row>
    <row r="94" s="1" customFormat="1" spans="1:47">
      <c r="A94" s="6"/>
      <c r="B94" s="6"/>
      <c r="C94" s="9">
        <v>3</v>
      </c>
      <c r="D94" s="10">
        <v>1.16390322580645</v>
      </c>
      <c r="E94" s="12">
        <f t="shared" si="97"/>
        <v>-5.93527586206897</v>
      </c>
      <c r="F94" s="9" t="s">
        <v>109</v>
      </c>
      <c r="G94" s="6">
        <v>4</v>
      </c>
      <c r="H94" s="11">
        <f t="shared" si="80"/>
        <v>1.16390322580645</v>
      </c>
      <c r="I94" s="11">
        <f t="shared" si="81"/>
        <v>274.313903225806</v>
      </c>
      <c r="J94" s="11">
        <f t="shared" si="82"/>
        <v>0.020271799826581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0.301021682452831</v>
      </c>
      <c r="P94" s="11">
        <f t="shared" si="85"/>
        <v>0.0061022512901444</v>
      </c>
      <c r="Q94" s="15">
        <f t="shared" si="86"/>
        <v>0.00109840523222599</v>
      </c>
      <c r="R94" s="11">
        <f t="shared" si="87"/>
        <v>0.0136656</v>
      </c>
      <c r="S94" s="16">
        <f t="shared" si="88"/>
        <v>0.0803773879102265</v>
      </c>
      <c r="T94" s="3">
        <v>0.01</v>
      </c>
      <c r="U94" s="17">
        <f t="shared" si="89"/>
        <v>0.000803773879102265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0.0156037738791023</v>
      </c>
      <c r="AR94" s="24">
        <f t="shared" si="93"/>
        <v>7.592</v>
      </c>
      <c r="AS94" s="1">
        <f t="shared" si="94"/>
        <v>0.18</v>
      </c>
      <c r="AT94" s="2">
        <f t="shared" si="95"/>
        <v>68.4333333333333</v>
      </c>
      <c r="AU94" s="1">
        <f t="shared" si="96"/>
        <v>9776.89272528639</v>
      </c>
    </row>
    <row r="95" s="1" customFormat="1" spans="1:47">
      <c r="A95" s="6"/>
      <c r="B95" s="6"/>
      <c r="C95" s="9">
        <v>4</v>
      </c>
      <c r="D95" s="10">
        <v>10.4594666666667</v>
      </c>
      <c r="E95" s="12">
        <f t="shared" si="97"/>
        <v>1.16390322580645</v>
      </c>
      <c r="F95" s="9" t="s">
        <v>109</v>
      </c>
      <c r="G95" s="6">
        <v>5</v>
      </c>
      <c r="H95" s="11">
        <f t="shared" si="80"/>
        <v>10.4594666666667</v>
      </c>
      <c r="I95" s="11">
        <f t="shared" si="81"/>
        <v>283.609466666667</v>
      </c>
      <c r="J95" s="11">
        <f t="shared" si="82"/>
        <v>0.0648848628491756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0.280173459604552</v>
      </c>
      <c r="O95" s="11">
        <f t="shared" si="98"/>
        <v>0.0906659715581343</v>
      </c>
      <c r="P95" s="11">
        <f t="shared" si="85"/>
        <v>0.0058828491296368</v>
      </c>
      <c r="Q95" s="15">
        <f t="shared" si="86"/>
        <v>0.00105891284333462</v>
      </c>
      <c r="R95" s="11">
        <f t="shared" si="87"/>
        <v>0.0136656</v>
      </c>
      <c r="S95" s="16">
        <f t="shared" si="88"/>
        <v>0.0774874753640252</v>
      </c>
      <c r="T95" s="3">
        <v>0.01</v>
      </c>
      <c r="U95" s="17">
        <f t="shared" si="89"/>
        <v>0.000774874753640252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0.0278748747536403</v>
      </c>
      <c r="AR95" s="24">
        <f t="shared" si="93"/>
        <v>7.592</v>
      </c>
      <c r="AS95" s="1">
        <f t="shared" si="94"/>
        <v>0.18</v>
      </c>
      <c r="AT95" s="2">
        <f t="shared" si="95"/>
        <v>68.4333333333333</v>
      </c>
      <c r="AU95" s="1">
        <f t="shared" si="96"/>
        <v>17465.6248102984</v>
      </c>
    </row>
    <row r="96" s="1" customFormat="1" spans="1:47">
      <c r="A96" s="6"/>
      <c r="B96" s="6"/>
      <c r="C96" s="9">
        <v>5</v>
      </c>
      <c r="D96" s="10">
        <v>14.8617741935484</v>
      </c>
      <c r="E96" s="12">
        <f t="shared" si="97"/>
        <v>10.4594666666667</v>
      </c>
      <c r="F96" s="9" t="s">
        <v>111</v>
      </c>
      <c r="G96" s="6">
        <v>6</v>
      </c>
      <c r="H96" s="11">
        <f t="shared" si="80"/>
        <v>14.8617741935484</v>
      </c>
      <c r="I96" s="11">
        <f t="shared" si="81"/>
        <v>288.011774193548</v>
      </c>
      <c r="J96" s="11">
        <f t="shared" si="82"/>
        <v>0.109659459245436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0.160703122428497</v>
      </c>
      <c r="P96" s="11">
        <f t="shared" si="85"/>
        <v>0.0176226175045622</v>
      </c>
      <c r="Q96" s="15">
        <f t="shared" si="86"/>
        <v>0.00317207115082119</v>
      </c>
      <c r="R96" s="11">
        <f t="shared" si="87"/>
        <v>0.0136656</v>
      </c>
      <c r="S96" s="16">
        <f t="shared" si="88"/>
        <v>0.232120883885171</v>
      </c>
      <c r="T96" s="3">
        <v>0.01</v>
      </c>
      <c r="U96" s="17">
        <f t="shared" si="89"/>
        <v>0.00232120883885171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0.0294212088388517</v>
      </c>
      <c r="AR96" s="24">
        <f t="shared" si="93"/>
        <v>7.592</v>
      </c>
      <c r="AS96" s="1">
        <f t="shared" si="94"/>
        <v>0.18</v>
      </c>
      <c r="AT96" s="2">
        <f t="shared" si="95"/>
        <v>68.4333333333333</v>
      </c>
      <c r="AU96" s="1">
        <f t="shared" si="96"/>
        <v>18434.514938142</v>
      </c>
    </row>
    <row r="97" s="1" customFormat="1" spans="1:47">
      <c r="A97" s="6"/>
      <c r="B97" s="6"/>
      <c r="C97" s="9">
        <v>6</v>
      </c>
      <c r="D97" s="10">
        <v>17.4525666666667</v>
      </c>
      <c r="E97" s="12">
        <f t="shared" si="97"/>
        <v>14.8617741935484</v>
      </c>
      <c r="F97" s="9" t="s">
        <v>109</v>
      </c>
      <c r="G97" s="6">
        <v>7</v>
      </c>
      <c r="H97" s="11">
        <f t="shared" si="80"/>
        <v>17.4525666666667</v>
      </c>
      <c r="I97" s="11">
        <f t="shared" si="81"/>
        <v>290.602566666667</v>
      </c>
      <c r="J97" s="11">
        <f t="shared" si="82"/>
        <v>0.14823169917201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0.219000504923935</v>
      </c>
      <c r="P97" s="11">
        <f t="shared" si="85"/>
        <v>0.0324628169644031</v>
      </c>
      <c r="Q97" s="15">
        <f t="shared" si="86"/>
        <v>0.00584330705359255</v>
      </c>
      <c r="R97" s="11">
        <f t="shared" si="87"/>
        <v>0.0136656</v>
      </c>
      <c r="S97" s="16">
        <f t="shared" si="88"/>
        <v>0.427592425769271</v>
      </c>
      <c r="T97" s="3">
        <v>0.01</v>
      </c>
      <c r="U97" s="17">
        <f t="shared" si="89"/>
        <v>0.00427592425769271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0.0313759242576927</v>
      </c>
      <c r="AR97" s="24">
        <f t="shared" si="93"/>
        <v>7.592</v>
      </c>
      <c r="AS97" s="1">
        <f t="shared" si="94"/>
        <v>0.18</v>
      </c>
      <c r="AT97" s="2">
        <f t="shared" si="95"/>
        <v>68.4333333333333</v>
      </c>
      <c r="AU97" s="1">
        <f t="shared" si="96"/>
        <v>19659.2855036824</v>
      </c>
    </row>
    <row r="98" s="1" customFormat="1" spans="1:47">
      <c r="A98" s="6"/>
      <c r="B98" s="6"/>
      <c r="C98" s="9">
        <v>7</v>
      </c>
      <c r="D98" s="10">
        <v>19.682</v>
      </c>
      <c r="E98" s="12">
        <f t="shared" si="97"/>
        <v>17.4525666666667</v>
      </c>
      <c r="F98" s="9" t="s">
        <v>109</v>
      </c>
      <c r="G98" s="6">
        <v>8</v>
      </c>
      <c r="H98" s="11">
        <f t="shared" si="80"/>
        <v>19.682</v>
      </c>
      <c r="I98" s="11">
        <f t="shared" si="81"/>
        <v>292.832</v>
      </c>
      <c r="J98" s="11">
        <f t="shared" si="82"/>
        <v>0.191304405236361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0.262457687959532</v>
      </c>
      <c r="P98" s="11">
        <f t="shared" si="85"/>
        <v>0.0502093118948088</v>
      </c>
      <c r="Q98" s="15">
        <f t="shared" si="86"/>
        <v>0.00903767614106558</v>
      </c>
      <c r="R98" s="11">
        <f t="shared" si="87"/>
        <v>0.0136656</v>
      </c>
      <c r="S98" s="16">
        <f t="shared" si="88"/>
        <v>0.661344993345742</v>
      </c>
      <c r="T98" s="3">
        <v>0.01</v>
      </c>
      <c r="U98" s="17">
        <f t="shared" si="89"/>
        <v>0.00661344993345742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0.0337134499334574</v>
      </c>
      <c r="AR98" s="24">
        <f t="shared" si="93"/>
        <v>7.592</v>
      </c>
      <c r="AS98" s="1">
        <f t="shared" si="94"/>
        <v>0.18</v>
      </c>
      <c r="AT98" s="2">
        <f t="shared" si="95"/>
        <v>68.4333333333333</v>
      </c>
      <c r="AU98" s="1">
        <f t="shared" si="96"/>
        <v>21123.9143781857</v>
      </c>
    </row>
    <row r="99" s="1" customFormat="1" spans="1:47">
      <c r="A99" s="6"/>
      <c r="B99" s="6"/>
      <c r="C99" s="9">
        <v>8</v>
      </c>
      <c r="D99" s="10">
        <v>19.5594516129032</v>
      </c>
      <c r="E99" s="12">
        <f t="shared" si="97"/>
        <v>19.682</v>
      </c>
      <c r="F99" s="9" t="s">
        <v>109</v>
      </c>
      <c r="G99" s="6">
        <v>9</v>
      </c>
      <c r="H99" s="11">
        <f t="shared" si="80"/>
        <v>19.5594516129032</v>
      </c>
      <c r="I99" s="11">
        <f t="shared" si="81"/>
        <v>292.709451612903</v>
      </c>
      <c r="J99" s="11">
        <f t="shared" si="82"/>
        <v>0.18865972194328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0.288168376064723</v>
      </c>
      <c r="P99" s="11">
        <f t="shared" si="85"/>
        <v>0.0543657657012174</v>
      </c>
      <c r="Q99" s="15">
        <f t="shared" si="86"/>
        <v>0.00978583782621912</v>
      </c>
      <c r="R99" s="11">
        <f t="shared" si="87"/>
        <v>0.0136656</v>
      </c>
      <c r="S99" s="16">
        <f t="shared" si="88"/>
        <v>0.716092804283685</v>
      </c>
      <c r="T99" s="3">
        <v>0.01</v>
      </c>
      <c r="U99" s="17">
        <f t="shared" si="89"/>
        <v>0.00716092804283685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0.0342609280428368</v>
      </c>
      <c r="AR99" s="24">
        <f t="shared" si="93"/>
        <v>7.592</v>
      </c>
      <c r="AS99" s="1">
        <f t="shared" si="94"/>
        <v>0.18</v>
      </c>
      <c r="AT99" s="2">
        <f t="shared" si="95"/>
        <v>68.4333333333333</v>
      </c>
      <c r="AU99" s="1">
        <f t="shared" si="96"/>
        <v>21466.9490047009</v>
      </c>
    </row>
    <row r="100" s="1" customFormat="1" spans="1:47">
      <c r="A100" s="6"/>
      <c r="B100" s="6"/>
      <c r="C100" s="9">
        <v>9</v>
      </c>
      <c r="D100" s="10">
        <v>13.5034</v>
      </c>
      <c r="E100" s="12">
        <f t="shared" si="97"/>
        <v>19.5594516129032</v>
      </c>
      <c r="F100" s="9" t="s">
        <v>109</v>
      </c>
      <c r="G100" s="6">
        <v>10</v>
      </c>
      <c r="H100" s="11">
        <f t="shared" si="80"/>
        <v>13.5034</v>
      </c>
      <c r="I100" s="11">
        <f t="shared" si="81"/>
        <v>286.6534</v>
      </c>
      <c r="J100" s="11">
        <f t="shared" si="82"/>
        <v>0.0934267559730623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0.309722610363506</v>
      </c>
      <c r="P100" s="11">
        <f t="shared" si="85"/>
        <v>0.0289363787377711</v>
      </c>
      <c r="Q100" s="15">
        <f t="shared" si="86"/>
        <v>0.00520854817279881</v>
      </c>
      <c r="R100" s="11">
        <f t="shared" si="87"/>
        <v>0.0136656</v>
      </c>
      <c r="S100" s="16">
        <f t="shared" si="88"/>
        <v>0.381143028685078</v>
      </c>
      <c r="T100" s="3">
        <v>0.01</v>
      </c>
      <c r="U100" s="17">
        <f t="shared" si="89"/>
        <v>0.00381143028685078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0.0186114302868508</v>
      </c>
      <c r="AR100" s="24">
        <f t="shared" si="93"/>
        <v>7.592</v>
      </c>
      <c r="AS100" s="1">
        <f t="shared" si="94"/>
        <v>0.18</v>
      </c>
      <c r="AT100" s="2">
        <f t="shared" si="95"/>
        <v>68.4333333333333</v>
      </c>
      <c r="AU100" s="1">
        <f t="shared" si="96"/>
        <v>11661.4069640155</v>
      </c>
    </row>
    <row r="101" s="1" customFormat="1" spans="1:47">
      <c r="A101" s="6"/>
      <c r="B101" s="6"/>
      <c r="C101" s="9">
        <v>10</v>
      </c>
      <c r="D101" s="10">
        <v>4.39287096774194</v>
      </c>
      <c r="E101" s="12">
        <f t="shared" si="97"/>
        <v>13.5034</v>
      </c>
      <c r="F101" s="9" t="s">
        <v>109</v>
      </c>
      <c r="G101" s="6">
        <v>11</v>
      </c>
      <c r="H101" s="11">
        <f t="shared" si="80"/>
        <v>4.39287096774194</v>
      </c>
      <c r="I101" s="11">
        <f t="shared" si="81"/>
        <v>277.542870967742</v>
      </c>
      <c r="J101" s="11">
        <f t="shared" si="82"/>
        <v>0.0306362715479133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0.266746920044448</v>
      </c>
      <c r="O101" s="11">
        <f t="shared" si="98"/>
        <v>0.0899593115812867</v>
      </c>
      <c r="P101" s="11">
        <f t="shared" si="85"/>
        <v>0.00275601789786764</v>
      </c>
      <c r="Q101" s="15">
        <f t="shared" si="86"/>
        <v>0.000496083221616176</v>
      </c>
      <c r="R101" s="11">
        <f t="shared" si="87"/>
        <v>0.0136656</v>
      </c>
      <c r="S101" s="16">
        <f t="shared" si="88"/>
        <v>0.0363016056094263</v>
      </c>
      <c r="T101" s="3">
        <v>0.01</v>
      </c>
      <c r="U101" s="17">
        <f t="shared" si="89"/>
        <v>0.000363016056094263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0.0151630160560943</v>
      </c>
      <c r="AR101" s="24">
        <f t="shared" si="93"/>
        <v>7.592</v>
      </c>
      <c r="AS101" s="1">
        <f t="shared" si="94"/>
        <v>0.18</v>
      </c>
      <c r="AT101" s="2">
        <f t="shared" si="95"/>
        <v>68.4333333333333</v>
      </c>
      <c r="AU101" s="1">
        <f t="shared" si="96"/>
        <v>9500.72607568176</v>
      </c>
    </row>
    <row r="102" s="1" customFormat="1" spans="1:48">
      <c r="A102" s="6"/>
      <c r="B102" s="6"/>
      <c r="C102" s="9">
        <v>11</v>
      </c>
      <c r="D102" s="10">
        <v>-4.03476666666667</v>
      </c>
      <c r="E102" s="12">
        <f t="shared" si="97"/>
        <v>4.39287096774194</v>
      </c>
      <c r="F102" s="9" t="s">
        <v>111</v>
      </c>
      <c r="G102" s="6">
        <v>12</v>
      </c>
      <c r="H102" s="11">
        <f t="shared" si="80"/>
        <v>-4.03476666666667</v>
      </c>
      <c r="I102" s="11">
        <f t="shared" si="81"/>
        <v>269.115233333333</v>
      </c>
      <c r="J102" s="11">
        <f t="shared" si="82"/>
        <v>0.0102118629893584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0.163123293683419</v>
      </c>
      <c r="P102" s="11">
        <f t="shared" si="85"/>
        <v>0.00166579272546795</v>
      </c>
      <c r="Q102" s="15">
        <f t="shared" si="86"/>
        <v>0.00029984269058423</v>
      </c>
      <c r="R102" s="11">
        <f t="shared" si="87"/>
        <v>0.0136656</v>
      </c>
      <c r="S102" s="16">
        <f t="shared" si="88"/>
        <v>0.0219414215683344</v>
      </c>
      <c r="T102" s="3">
        <v>0.01</v>
      </c>
      <c r="U102" s="17">
        <f t="shared" si="89"/>
        <v>0.000219414215683344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0.0150194142156833</v>
      </c>
      <c r="AR102" s="24">
        <f t="shared" si="93"/>
        <v>7.592</v>
      </c>
      <c r="AS102" s="1">
        <f t="shared" si="94"/>
        <v>0.18</v>
      </c>
      <c r="AT102" s="2">
        <f t="shared" si="95"/>
        <v>68.4333333333333</v>
      </c>
      <c r="AU102" s="1">
        <f t="shared" si="96"/>
        <v>9410.74913806851</v>
      </c>
      <c r="AV102" s="1">
        <f>SUM(AU91:AU102)</f>
        <v>166539.2668751</v>
      </c>
    </row>
    <row r="103" s="1" customFormat="1" spans="1:46">
      <c r="A103" s="6"/>
      <c r="B103" s="6"/>
      <c r="C103" s="9">
        <v>12</v>
      </c>
      <c r="D103" s="10">
        <v>-12.4227096774194</v>
      </c>
      <c r="E103" s="12">
        <f t="shared" si="97"/>
        <v>-4.03476666666667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-10.2425965959677</v>
      </c>
      <c r="E107" s="9"/>
      <c r="F107" s="9"/>
      <c r="G107" s="6">
        <v>1</v>
      </c>
      <c r="H107" s="11">
        <f t="shared" ref="H107:H118" si="99">E108</f>
        <v>-10.2425965959677</v>
      </c>
      <c r="I107" s="11">
        <f t="shared" ref="I107:I118" si="100">H107+273.15</f>
        <v>262.907403404032</v>
      </c>
      <c r="J107" s="11">
        <f t="shared" ref="J107:J118" si="101">EXP(($C$18*(I107-$C$16))/($C$19*I107*$C$16))</f>
        <v>0.00434593999491816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0.0131771290912916</v>
      </c>
      <c r="Q107" s="15">
        <f t="shared" ref="Q107:Q118" si="105">P107*$B$109</f>
        <v>0.00382136743647456</v>
      </c>
      <c r="R107" s="11">
        <f t="shared" ref="R107:R118" si="106">L107*$B$109</f>
        <v>0.87929595</v>
      </c>
      <c r="S107" s="16">
        <f t="shared" ref="S107:S118" si="107">Q107/R107</f>
        <v>0.00434593999491816</v>
      </c>
      <c r="T107" s="3">
        <v>0.27</v>
      </c>
      <c r="U107" s="17">
        <f t="shared" ref="U107:U118" si="108">S107*T107</f>
        <v>0.0011734037986279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0.226627992358073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56.2875</v>
      </c>
      <c r="AF107" s="1">
        <f t="shared" ref="AF107:AF118" si="113">AE107*10000*AC107*AB107</f>
        <v>1432513.82582119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-11.6812258064516</v>
      </c>
      <c r="E108" s="12">
        <f t="shared" ref="E108:E119" si="114">D107</f>
        <v>-10.2425965959677</v>
      </c>
      <c r="F108" s="9" t="s">
        <v>109</v>
      </c>
      <c r="G108" s="6">
        <v>2</v>
      </c>
      <c r="H108" s="11">
        <f t="shared" si="99"/>
        <v>-11.6812258064516</v>
      </c>
      <c r="I108" s="11">
        <f t="shared" si="100"/>
        <v>261.468774193548</v>
      </c>
      <c r="J108" s="11">
        <f t="shared" si="101"/>
        <v>0.00354476283091314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6.05093287090871</v>
      </c>
      <c r="P108" s="11">
        <f t="shared" si="104"/>
        <v>0.0214491219331477</v>
      </c>
      <c r="Q108" s="15">
        <f t="shared" si="105"/>
        <v>0.00622024536061284</v>
      </c>
      <c r="R108" s="11">
        <f t="shared" si="106"/>
        <v>0.87929595</v>
      </c>
      <c r="S108" s="16">
        <f t="shared" si="107"/>
        <v>0.00707412033526691</v>
      </c>
      <c r="T108" s="3">
        <v>0.27</v>
      </c>
      <c r="U108" s="17">
        <f t="shared" si="108"/>
        <v>0.00191001249052207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0.226771115426908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56.2875</v>
      </c>
      <c r="AF108" s="1">
        <f t="shared" si="113"/>
        <v>1433418.50565692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-5.93527586206897</v>
      </c>
      <c r="E109" s="12">
        <f t="shared" si="114"/>
        <v>-11.6812258064516</v>
      </c>
      <c r="F109" s="9" t="s">
        <v>109</v>
      </c>
      <c r="G109" s="6">
        <v>3</v>
      </c>
      <c r="H109" s="11">
        <f t="shared" si="99"/>
        <v>-5.93527586206897</v>
      </c>
      <c r="I109" s="11">
        <f t="shared" si="100"/>
        <v>267.214724137931</v>
      </c>
      <c r="J109" s="11">
        <f t="shared" si="101"/>
        <v>0.00789494014178674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9.06153874897556</v>
      </c>
      <c r="P109" s="11">
        <f t="shared" si="104"/>
        <v>0.0715403060156432</v>
      </c>
      <c r="Q109" s="15">
        <f t="shared" si="105"/>
        <v>0.0207466887445365</v>
      </c>
      <c r="R109" s="11">
        <f t="shared" si="106"/>
        <v>0.87929595</v>
      </c>
      <c r="S109" s="16">
        <f t="shared" si="107"/>
        <v>0.0235946597326378</v>
      </c>
      <c r="T109" s="3">
        <v>0.27</v>
      </c>
      <c r="U109" s="17">
        <f t="shared" si="108"/>
        <v>0.00637055812781221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0.227637799444234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56.2875</v>
      </c>
      <c r="AF109" s="1">
        <f t="shared" si="113"/>
        <v>1438896.80877614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1.16390322580645</v>
      </c>
      <c r="E110" s="12">
        <f t="shared" si="114"/>
        <v>-5.93527586206897</v>
      </c>
      <c r="F110" s="9" t="s">
        <v>109</v>
      </c>
      <c r="G110" s="6">
        <v>4</v>
      </c>
      <c r="H110" s="11">
        <f t="shared" si="99"/>
        <v>1.16390322580645</v>
      </c>
      <c r="I110" s="11">
        <f t="shared" si="100"/>
        <v>274.313903225806</v>
      </c>
      <c r="J110" s="11">
        <f t="shared" si="101"/>
        <v>0.020271799826581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12.0220534429599</v>
      </c>
      <c r="P110" s="11">
        <f t="shared" si="104"/>
        <v>0.243708660900142</v>
      </c>
      <c r="Q110" s="15">
        <f t="shared" si="105"/>
        <v>0.0706755116610411</v>
      </c>
      <c r="R110" s="11">
        <f t="shared" si="106"/>
        <v>0.87929595</v>
      </c>
      <c r="S110" s="16">
        <f t="shared" si="107"/>
        <v>0.0803773879102265</v>
      </c>
      <c r="T110" s="3">
        <v>0.27</v>
      </c>
      <c r="U110" s="17">
        <f t="shared" si="108"/>
        <v>0.0217018947357612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0.230616678147158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56.2875</v>
      </c>
      <c r="AF110" s="1">
        <f t="shared" si="113"/>
        <v>1457726.27852956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10.4594666666667</v>
      </c>
      <c r="E111" s="12">
        <f t="shared" si="114"/>
        <v>1.16390322580645</v>
      </c>
      <c r="F111" s="9" t="s">
        <v>109</v>
      </c>
      <c r="G111" s="6">
        <v>5</v>
      </c>
      <c r="H111" s="11">
        <f t="shared" si="99"/>
        <v>10.4594666666667</v>
      </c>
      <c r="I111" s="11">
        <f t="shared" si="100"/>
        <v>283.609466666667</v>
      </c>
      <c r="J111" s="11">
        <f t="shared" si="101"/>
        <v>0.0648848628491756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11.1894275429568</v>
      </c>
      <c r="O111" s="11">
        <f t="shared" si="115"/>
        <v>3.62097223910299</v>
      </c>
      <c r="P111" s="11">
        <f t="shared" si="104"/>
        <v>0.23494628711487</v>
      </c>
      <c r="Q111" s="15">
        <f t="shared" si="105"/>
        <v>0.0681344232633122</v>
      </c>
      <c r="R111" s="11">
        <f t="shared" si="106"/>
        <v>0.87929595</v>
      </c>
      <c r="S111" s="16">
        <f t="shared" si="107"/>
        <v>0.0774874753640252</v>
      </c>
      <c r="T111" s="3">
        <v>0.27</v>
      </c>
      <c r="U111" s="17">
        <f t="shared" si="108"/>
        <v>0.0209216183482868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0.279265070445072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56.2875</v>
      </c>
      <c r="AF111" s="1">
        <f t="shared" si="113"/>
        <v>1765232.3983412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14.8617741935484</v>
      </c>
      <c r="E112" s="12">
        <f t="shared" si="114"/>
        <v>10.4594666666667</v>
      </c>
      <c r="F112" s="9" t="s">
        <v>111</v>
      </c>
      <c r="G112" s="6">
        <v>6</v>
      </c>
      <c r="H112" s="11">
        <f t="shared" si="99"/>
        <v>14.8617741935484</v>
      </c>
      <c r="I112" s="11">
        <f t="shared" si="100"/>
        <v>288.011774193548</v>
      </c>
      <c r="J112" s="11">
        <f t="shared" si="101"/>
        <v>0.109659459245436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6.41808095198812</v>
      </c>
      <c r="P112" s="11">
        <f t="shared" si="104"/>
        <v>0.703803286588452</v>
      </c>
      <c r="Q112" s="15">
        <f t="shared" si="105"/>
        <v>0.204102953110651</v>
      </c>
      <c r="R112" s="11">
        <f t="shared" si="106"/>
        <v>0.87929595</v>
      </c>
      <c r="S112" s="16">
        <f t="shared" si="107"/>
        <v>0.232120883885171</v>
      </c>
      <c r="T112" s="3">
        <v>0.27</v>
      </c>
      <c r="U112" s="17">
        <f t="shared" si="108"/>
        <v>0.0626726386489962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0.2873772936895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56.2875</v>
      </c>
      <c r="AF112" s="1">
        <f t="shared" si="113"/>
        <v>1816509.70012054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17.4525666666667</v>
      </c>
      <c r="E113" s="12">
        <f t="shared" si="114"/>
        <v>14.8617741935484</v>
      </c>
      <c r="F113" s="9" t="s">
        <v>109</v>
      </c>
      <c r="G113" s="6">
        <v>7</v>
      </c>
      <c r="H113" s="11">
        <f t="shared" si="99"/>
        <v>17.4525666666667</v>
      </c>
      <c r="I113" s="11">
        <f t="shared" si="100"/>
        <v>290.602566666667</v>
      </c>
      <c r="J113" s="11">
        <f t="shared" si="101"/>
        <v>0.14823169917201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8.74633266539967</v>
      </c>
      <c r="P113" s="11">
        <f t="shared" si="104"/>
        <v>1.29648375251585</v>
      </c>
      <c r="Q113" s="15">
        <f t="shared" si="105"/>
        <v>0.375980288229596</v>
      </c>
      <c r="R113" s="11">
        <f t="shared" si="106"/>
        <v>0.87929595</v>
      </c>
      <c r="S113" s="16">
        <f t="shared" si="107"/>
        <v>0.427592425769271</v>
      </c>
      <c r="T113" s="3">
        <v>0.27</v>
      </c>
      <c r="U113" s="17">
        <f t="shared" si="108"/>
        <v>0.115449954957703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0.297631926248282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56.2875</v>
      </c>
      <c r="AF113" s="1">
        <f t="shared" si="113"/>
        <v>1881329.15497394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19.682</v>
      </c>
      <c r="E114" s="12">
        <f t="shared" si="114"/>
        <v>17.4525666666667</v>
      </c>
      <c r="F114" s="9" t="s">
        <v>109</v>
      </c>
      <c r="G114" s="6">
        <v>8</v>
      </c>
      <c r="H114" s="11">
        <f t="shared" si="99"/>
        <v>19.682</v>
      </c>
      <c r="I114" s="11">
        <f t="shared" si="100"/>
        <v>292.832</v>
      </c>
      <c r="J114" s="11">
        <f t="shared" si="101"/>
        <v>0.191304405236361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10.4819039128838</v>
      </c>
      <c r="P114" s="11">
        <f t="shared" si="104"/>
        <v>2.00523439379893</v>
      </c>
      <c r="Q114" s="15">
        <f t="shared" si="105"/>
        <v>0.581517974201688</v>
      </c>
      <c r="R114" s="11">
        <f t="shared" si="106"/>
        <v>0.87929595</v>
      </c>
      <c r="S114" s="16">
        <f t="shared" si="107"/>
        <v>0.661344993345742</v>
      </c>
      <c r="T114" s="3">
        <v>0.27</v>
      </c>
      <c r="U114" s="17">
        <f t="shared" si="108"/>
        <v>0.17856314820335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0.309894819695911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56.2875</v>
      </c>
      <c r="AF114" s="1">
        <f t="shared" si="113"/>
        <v>1958842.81171827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19.5594516129032</v>
      </c>
      <c r="E115" s="12">
        <f t="shared" si="114"/>
        <v>19.682</v>
      </c>
      <c r="F115" s="9" t="s">
        <v>109</v>
      </c>
      <c r="G115" s="6">
        <v>9</v>
      </c>
      <c r="H115" s="11">
        <f t="shared" si="99"/>
        <v>19.5594516129032</v>
      </c>
      <c r="I115" s="11">
        <f t="shared" si="100"/>
        <v>292.709451612903</v>
      </c>
      <c r="J115" s="11">
        <f t="shared" si="101"/>
        <v>0.18865972194328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11.5087245190849</v>
      </c>
      <c r="P115" s="11">
        <f t="shared" si="104"/>
        <v>2.17123276769237</v>
      </c>
      <c r="Q115" s="15">
        <f t="shared" si="105"/>
        <v>0.629657502630787</v>
      </c>
      <c r="R115" s="11">
        <f t="shared" si="106"/>
        <v>0.87929595</v>
      </c>
      <c r="S115" s="16">
        <f t="shared" si="107"/>
        <v>0.716092804283685</v>
      </c>
      <c r="T115" s="3">
        <v>0.27</v>
      </c>
      <c r="U115" s="17">
        <f t="shared" si="108"/>
        <v>0.193345057156595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0.312766944605526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56.2875</v>
      </c>
      <c r="AF115" s="1">
        <f t="shared" si="113"/>
        <v>1976997.49155151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13.5034</v>
      </c>
      <c r="E116" s="12">
        <f t="shared" si="114"/>
        <v>19.5594516129032</v>
      </c>
      <c r="F116" s="9" t="s">
        <v>109</v>
      </c>
      <c r="G116" s="6">
        <v>10</v>
      </c>
      <c r="H116" s="11">
        <f t="shared" si="99"/>
        <v>13.5034</v>
      </c>
      <c r="I116" s="11">
        <f t="shared" si="100"/>
        <v>286.6534</v>
      </c>
      <c r="J116" s="11">
        <f t="shared" si="101"/>
        <v>0.0934267559730623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12.3695467513925</v>
      </c>
      <c r="P116" s="11">
        <f t="shared" si="104"/>
        <v>1.15564662583974</v>
      </c>
      <c r="Q116" s="15">
        <f t="shared" si="105"/>
        <v>0.335137521493523</v>
      </c>
      <c r="R116" s="11">
        <f t="shared" si="106"/>
        <v>0.87929595</v>
      </c>
      <c r="S116" s="16">
        <f t="shared" si="107"/>
        <v>0.381143028685078</v>
      </c>
      <c r="T116" s="3">
        <v>0.27</v>
      </c>
      <c r="U116" s="17">
        <f t="shared" si="108"/>
        <v>0.102908617744971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0.246395144427848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56.2875</v>
      </c>
      <c r="AF116" s="1">
        <f t="shared" si="113"/>
        <v>1557461.84456514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4.39287096774194</v>
      </c>
      <c r="E117" s="12">
        <f t="shared" si="114"/>
        <v>13.5034</v>
      </c>
      <c r="F117" s="9" t="s">
        <v>109</v>
      </c>
      <c r="G117" s="6">
        <v>11</v>
      </c>
      <c r="H117" s="11">
        <f t="shared" si="99"/>
        <v>4.39287096774194</v>
      </c>
      <c r="I117" s="11">
        <f t="shared" si="100"/>
        <v>277.542870967742</v>
      </c>
      <c r="J117" s="11">
        <f t="shared" si="101"/>
        <v>0.0306362715479133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10.6532051192752</v>
      </c>
      <c r="O117" s="11">
        <f t="shared" si="115"/>
        <v>3.59275000627764</v>
      </c>
      <c r="P117" s="11">
        <f t="shared" si="104"/>
        <v>0.110068464796089</v>
      </c>
      <c r="Q117" s="15">
        <f t="shared" si="105"/>
        <v>0.0319198547908658</v>
      </c>
      <c r="R117" s="11">
        <f t="shared" si="106"/>
        <v>0.87929595</v>
      </c>
      <c r="S117" s="16">
        <f t="shared" si="107"/>
        <v>0.0363016056094263</v>
      </c>
      <c r="T117" s="3">
        <v>0.27</v>
      </c>
      <c r="U117" s="17">
        <f t="shared" si="108"/>
        <v>0.00980143351454509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0.228304418531876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56.2875</v>
      </c>
      <c r="AF117" s="1">
        <f t="shared" si="113"/>
        <v>1443110.50298782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-4.03476666666667</v>
      </c>
      <c r="E118" s="12">
        <f t="shared" si="114"/>
        <v>4.39287096774194</v>
      </c>
      <c r="F118" s="9" t="s">
        <v>111</v>
      </c>
      <c r="G118" s="6">
        <v>12</v>
      </c>
      <c r="H118" s="11">
        <f t="shared" si="99"/>
        <v>-4.03476666666667</v>
      </c>
      <c r="I118" s="11">
        <f t="shared" si="100"/>
        <v>269.115233333333</v>
      </c>
      <c r="J118" s="11">
        <f t="shared" si="101"/>
        <v>0.0102118629893584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6.51473654148155</v>
      </c>
      <c r="P118" s="11">
        <f t="shared" si="104"/>
        <v>0.0665275969733761</v>
      </c>
      <c r="Q118" s="15">
        <f t="shared" si="105"/>
        <v>0.0192930031222791</v>
      </c>
      <c r="R118" s="11">
        <f t="shared" si="106"/>
        <v>0.87929595</v>
      </c>
      <c r="S118" s="16">
        <f t="shared" si="107"/>
        <v>0.0219414215683344</v>
      </c>
      <c r="T118" s="3">
        <v>0.27</v>
      </c>
      <c r="U118" s="17">
        <f t="shared" si="108"/>
        <v>0.00592418382345029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0.227551068916896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56.2875</v>
      </c>
      <c r="AF118" s="1">
        <f t="shared" si="113"/>
        <v>1438348.58576874</v>
      </c>
      <c r="AG118" s="1">
        <f>SUM(AF107:AF118)</f>
        <v>19600387.908811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-12.4227096774194</v>
      </c>
      <c r="E119" s="12">
        <f t="shared" si="114"/>
        <v>-4.03476666666667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-10.2425965959677</v>
      </c>
      <c r="E123" s="9"/>
      <c r="F123" s="9"/>
      <c r="G123" s="6">
        <v>1</v>
      </c>
      <c r="H123" s="11">
        <f t="shared" ref="H123:H134" si="116">E124</f>
        <v>-10.2425965959677</v>
      </c>
      <c r="I123" s="11">
        <f t="shared" ref="I123:I134" si="117">H123+273.15</f>
        <v>262.907403404032</v>
      </c>
      <c r="J123" s="11">
        <f t="shared" ref="J123:J134" si="118">EXP(($C$18*(I123-$C$16))/($C$19*I123*$C$16))</f>
        <v>0.00434593999491816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0.00226519084415124</v>
      </c>
      <c r="Q123" s="15">
        <f t="shared" ref="Q123:Q134" si="122">P123*$B$125</f>
        <v>0.000679557253245372</v>
      </c>
      <c r="R123" s="11">
        <f t="shared" ref="R123:R134" si="123">L123*$B$125</f>
        <v>0.156366</v>
      </c>
      <c r="S123" s="16">
        <f t="shared" ref="S123:S134" si="124">Q123/R123</f>
        <v>0.00434593999491816</v>
      </c>
      <c r="T123" s="3">
        <v>0.01</v>
      </c>
      <c r="U123" s="17">
        <f t="shared" ref="U123:U134" si="125">S123*T123</f>
        <v>4.34593999491816e-5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0.00553345939994918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>$E$10/12</f>
        <v>7.95833333333333</v>
      </c>
      <c r="AX123" s="1">
        <f t="shared" ref="AX123:AX134" si="131">AW123*10000*AV123*0.67*AU123*AT123</f>
        <v>4613.55797736575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-11.6812258064516</v>
      </c>
      <c r="E124" s="12">
        <f t="shared" ref="E124:E135" si="132">D123</f>
        <v>-10.2425965959677</v>
      </c>
      <c r="F124" s="9" t="s">
        <v>109</v>
      </c>
      <c r="G124" s="6">
        <v>2</v>
      </c>
      <c r="H124" s="11">
        <f t="shared" si="116"/>
        <v>-11.6812258064516</v>
      </c>
      <c r="I124" s="11">
        <f t="shared" si="117"/>
        <v>261.468774193548</v>
      </c>
      <c r="J124" s="11">
        <f t="shared" si="118"/>
        <v>0.00354476283091314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1.04017480915585</v>
      </c>
      <c r="P124" s="11">
        <f t="shared" si="121"/>
        <v>0.00368717300114782</v>
      </c>
      <c r="Q124" s="15">
        <f t="shared" si="122"/>
        <v>0.00110615190034435</v>
      </c>
      <c r="R124" s="11">
        <f t="shared" si="123"/>
        <v>0.156366</v>
      </c>
      <c r="S124" s="16">
        <f t="shared" si="124"/>
        <v>0.00707412033526691</v>
      </c>
      <c r="T124" s="3">
        <v>0.01</v>
      </c>
      <c r="U124" s="17">
        <f t="shared" si="125"/>
        <v>7.07412033526691e-5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0.00556074120335267</v>
      </c>
      <c r="AU124" s="24">
        <f t="shared" si="129"/>
        <v>52.122</v>
      </c>
      <c r="AV124" s="1">
        <f t="shared" si="130"/>
        <v>0.3</v>
      </c>
      <c r="AW124" s="2">
        <f t="shared" ref="AW124:AW134" si="134">$E$10/12</f>
        <v>7.95833333333333</v>
      </c>
      <c r="AX124" s="1">
        <f t="shared" si="131"/>
        <v>4636.30435944461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-5.93527586206897</v>
      </c>
      <c r="E125" s="12">
        <f t="shared" si="132"/>
        <v>-11.6812258064516</v>
      </c>
      <c r="F125" s="9" t="s">
        <v>109</v>
      </c>
      <c r="G125" s="6">
        <v>3</v>
      </c>
      <c r="H125" s="11">
        <f t="shared" si="116"/>
        <v>-5.93527586206897</v>
      </c>
      <c r="I125" s="11">
        <f t="shared" si="117"/>
        <v>267.214724137931</v>
      </c>
      <c r="J125" s="11">
        <f t="shared" si="118"/>
        <v>0.00789494014178674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1.5577076361547</v>
      </c>
      <c r="P125" s="11">
        <f t="shared" si="121"/>
        <v>0.0122980085458455</v>
      </c>
      <c r="Q125" s="15">
        <f t="shared" si="122"/>
        <v>0.00368940256375364</v>
      </c>
      <c r="R125" s="11">
        <f t="shared" si="123"/>
        <v>0.156366</v>
      </c>
      <c r="S125" s="16">
        <f t="shared" si="124"/>
        <v>0.0235946597326378</v>
      </c>
      <c r="T125" s="3">
        <v>0.01</v>
      </c>
      <c r="U125" s="17">
        <f t="shared" si="125"/>
        <v>0.000235946597326378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0.00572594659732638</v>
      </c>
      <c r="AU125" s="24">
        <f t="shared" si="129"/>
        <v>52.122</v>
      </c>
      <c r="AV125" s="1">
        <f t="shared" si="130"/>
        <v>0.3</v>
      </c>
      <c r="AW125" s="2">
        <f t="shared" si="134"/>
        <v>7.95833333333333</v>
      </c>
      <c r="AX125" s="1">
        <f t="shared" si="131"/>
        <v>4774.04543752648</v>
      </c>
    </row>
    <row r="126" s="1" customFormat="1" spans="1:50">
      <c r="A126" s="6"/>
      <c r="B126" s="6"/>
      <c r="C126" s="9">
        <v>3</v>
      </c>
      <c r="D126" s="10">
        <v>1.16390322580645</v>
      </c>
      <c r="E126" s="12">
        <f t="shared" si="132"/>
        <v>-5.93527586206897</v>
      </c>
      <c r="F126" s="9" t="s">
        <v>109</v>
      </c>
      <c r="G126" s="6">
        <v>4</v>
      </c>
      <c r="H126" s="11">
        <f t="shared" si="116"/>
        <v>1.16390322580645</v>
      </c>
      <c r="I126" s="11">
        <f t="shared" si="117"/>
        <v>274.313903225806</v>
      </c>
      <c r="J126" s="11">
        <f t="shared" si="118"/>
        <v>0.020271799826581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2.06662962760886</v>
      </c>
      <c r="P126" s="11">
        <f t="shared" si="121"/>
        <v>0.0418943021265683</v>
      </c>
      <c r="Q126" s="15">
        <f t="shared" si="122"/>
        <v>0.0125682906379705</v>
      </c>
      <c r="R126" s="11">
        <f t="shared" si="123"/>
        <v>0.156366</v>
      </c>
      <c r="S126" s="16">
        <f t="shared" si="124"/>
        <v>0.0803773879102265</v>
      </c>
      <c r="T126" s="3">
        <v>0.01</v>
      </c>
      <c r="U126" s="17">
        <f t="shared" si="125"/>
        <v>0.000803773879102265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0.00629377387910227</v>
      </c>
      <c r="AU126" s="24">
        <f t="shared" si="129"/>
        <v>52.122</v>
      </c>
      <c r="AV126" s="1">
        <f t="shared" si="130"/>
        <v>0.3</v>
      </c>
      <c r="AW126" s="2">
        <f t="shared" si="134"/>
        <v>7.95833333333333</v>
      </c>
      <c r="AX126" s="1">
        <f t="shared" si="131"/>
        <v>5247.47514871712</v>
      </c>
    </row>
    <row r="127" s="1" customFormat="1" spans="1:50">
      <c r="A127" s="6"/>
      <c r="B127" s="6"/>
      <c r="C127" s="9">
        <v>4</v>
      </c>
      <c r="D127" s="10">
        <v>10.4594666666667</v>
      </c>
      <c r="E127" s="12">
        <f t="shared" si="132"/>
        <v>1.16390322580645</v>
      </c>
      <c r="F127" s="9" t="s">
        <v>109</v>
      </c>
      <c r="G127" s="6">
        <v>5</v>
      </c>
      <c r="H127" s="11">
        <f t="shared" si="116"/>
        <v>10.4594666666667</v>
      </c>
      <c r="I127" s="11">
        <f t="shared" si="117"/>
        <v>283.609466666667</v>
      </c>
      <c r="J127" s="11">
        <f t="shared" si="118"/>
        <v>0.0648848628491756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1.92349855920817</v>
      </c>
      <c r="O127" s="11">
        <f t="shared" si="133"/>
        <v>0.622456766274114</v>
      </c>
      <c r="P127" s="11">
        <f t="shared" si="121"/>
        <v>0.0403880219092372</v>
      </c>
      <c r="Q127" s="15">
        <f t="shared" si="122"/>
        <v>0.0121164065727712</v>
      </c>
      <c r="R127" s="11">
        <f t="shared" si="123"/>
        <v>0.156366</v>
      </c>
      <c r="S127" s="16">
        <f t="shared" si="124"/>
        <v>0.0774874753640252</v>
      </c>
      <c r="T127" s="3">
        <v>0.01</v>
      </c>
      <c r="U127" s="17">
        <f t="shared" si="125"/>
        <v>0.000774874753640252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0.0107248747536403</v>
      </c>
      <c r="AU127" s="24">
        <f t="shared" si="129"/>
        <v>52.122</v>
      </c>
      <c r="AV127" s="1">
        <f t="shared" si="130"/>
        <v>0.3</v>
      </c>
      <c r="AW127" s="2">
        <f t="shared" si="134"/>
        <v>7.95833333333333</v>
      </c>
      <c r="AX127" s="1">
        <f t="shared" si="131"/>
        <v>8941.93449334064</v>
      </c>
    </row>
    <row r="128" s="1" customFormat="1" spans="1:50">
      <c r="A128" s="6"/>
      <c r="B128" s="6"/>
      <c r="C128" s="9">
        <v>5</v>
      </c>
      <c r="D128" s="10">
        <v>14.8617741935484</v>
      </c>
      <c r="E128" s="12">
        <f t="shared" si="132"/>
        <v>10.4594666666667</v>
      </c>
      <c r="F128" s="9" t="s">
        <v>111</v>
      </c>
      <c r="G128" s="6">
        <v>6</v>
      </c>
      <c r="H128" s="11">
        <f t="shared" si="116"/>
        <v>14.8617741935484</v>
      </c>
      <c r="I128" s="11">
        <f t="shared" si="117"/>
        <v>288.011774193548</v>
      </c>
      <c r="J128" s="11">
        <f t="shared" si="118"/>
        <v>0.109659459245436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1.10328874436488</v>
      </c>
      <c r="P128" s="11">
        <f t="shared" si="121"/>
        <v>0.120986047098629</v>
      </c>
      <c r="Q128" s="15">
        <f t="shared" si="122"/>
        <v>0.0362958141295886</v>
      </c>
      <c r="R128" s="11">
        <f t="shared" si="123"/>
        <v>0.156366</v>
      </c>
      <c r="S128" s="16">
        <f t="shared" si="124"/>
        <v>0.232120883885171</v>
      </c>
      <c r="T128" s="3">
        <v>0.01</v>
      </c>
      <c r="U128" s="17">
        <f t="shared" si="125"/>
        <v>0.00232120883885171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0.0122712088388517</v>
      </c>
      <c r="AU128" s="24">
        <f t="shared" si="129"/>
        <v>52.122</v>
      </c>
      <c r="AV128" s="1">
        <f t="shared" si="130"/>
        <v>0.3</v>
      </c>
      <c r="AW128" s="2">
        <f t="shared" si="134"/>
        <v>7.95833333333333</v>
      </c>
      <c r="AX128" s="1">
        <f t="shared" si="131"/>
        <v>10231.2006537764</v>
      </c>
    </row>
    <row r="129" s="1" customFormat="1" spans="1:50">
      <c r="A129" s="6"/>
      <c r="B129" s="6"/>
      <c r="C129" s="9">
        <v>6</v>
      </c>
      <c r="D129" s="10">
        <v>17.4525666666667</v>
      </c>
      <c r="E129" s="12">
        <f t="shared" si="132"/>
        <v>14.8617741935484</v>
      </c>
      <c r="F129" s="9" t="s">
        <v>109</v>
      </c>
      <c r="G129" s="6">
        <v>7</v>
      </c>
      <c r="H129" s="11">
        <f t="shared" si="116"/>
        <v>17.4525666666667</v>
      </c>
      <c r="I129" s="11">
        <f t="shared" si="117"/>
        <v>290.602566666667</v>
      </c>
      <c r="J129" s="11">
        <f t="shared" si="118"/>
        <v>0.14823169917201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1.50352269726625</v>
      </c>
      <c r="P129" s="11">
        <f t="shared" si="121"/>
        <v>0.222869724159459</v>
      </c>
      <c r="Q129" s="15">
        <f t="shared" si="122"/>
        <v>0.0668609172478378</v>
      </c>
      <c r="R129" s="11">
        <f t="shared" si="123"/>
        <v>0.156366</v>
      </c>
      <c r="S129" s="16">
        <f t="shared" si="124"/>
        <v>0.427592425769271</v>
      </c>
      <c r="T129" s="3">
        <v>0.01</v>
      </c>
      <c r="U129" s="17">
        <f t="shared" si="125"/>
        <v>0.00427592425769271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0.0142259242576927</v>
      </c>
      <c r="AU129" s="24">
        <f t="shared" si="129"/>
        <v>52.122</v>
      </c>
      <c r="AV129" s="1">
        <f t="shared" si="130"/>
        <v>0.3</v>
      </c>
      <c r="AW129" s="2">
        <f t="shared" si="134"/>
        <v>7.95833333333333</v>
      </c>
      <c r="AX129" s="1">
        <f t="shared" si="131"/>
        <v>11860.9574229608</v>
      </c>
    </row>
    <row r="130" s="1" customFormat="1" spans="1:50">
      <c r="A130" s="6"/>
      <c r="B130" s="6"/>
      <c r="C130" s="9">
        <v>7</v>
      </c>
      <c r="D130" s="10">
        <v>19.682</v>
      </c>
      <c r="E130" s="12">
        <f t="shared" si="132"/>
        <v>17.4525666666667</v>
      </c>
      <c r="F130" s="9" t="s">
        <v>109</v>
      </c>
      <c r="G130" s="6">
        <v>8</v>
      </c>
      <c r="H130" s="11">
        <f t="shared" si="116"/>
        <v>19.682</v>
      </c>
      <c r="I130" s="11">
        <f t="shared" si="117"/>
        <v>292.832</v>
      </c>
      <c r="J130" s="11">
        <f t="shared" si="118"/>
        <v>0.191304405236361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1.80187297310679</v>
      </c>
      <c r="P130" s="11">
        <f t="shared" si="121"/>
        <v>0.344706237431668</v>
      </c>
      <c r="Q130" s="15">
        <f t="shared" si="122"/>
        <v>0.1034118712295</v>
      </c>
      <c r="R130" s="11">
        <f t="shared" si="123"/>
        <v>0.156366</v>
      </c>
      <c r="S130" s="16">
        <f t="shared" si="124"/>
        <v>0.661344993345742</v>
      </c>
      <c r="T130" s="3">
        <v>0.01</v>
      </c>
      <c r="U130" s="17">
        <f t="shared" si="125"/>
        <v>0.00661344993345742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0.0165634499334574</v>
      </c>
      <c r="AU130" s="24">
        <f t="shared" si="129"/>
        <v>52.122</v>
      </c>
      <c r="AV130" s="1">
        <f t="shared" si="130"/>
        <v>0.3</v>
      </c>
      <c r="AW130" s="2">
        <f t="shared" si="134"/>
        <v>7.95833333333333</v>
      </c>
      <c r="AX130" s="1">
        <f t="shared" si="131"/>
        <v>13809.8847483913</v>
      </c>
    </row>
    <row r="131" s="1" customFormat="1" spans="1:50">
      <c r="A131" s="6"/>
      <c r="B131" s="6"/>
      <c r="C131" s="9">
        <v>8</v>
      </c>
      <c r="D131" s="10">
        <v>19.5594516129032</v>
      </c>
      <c r="E131" s="12">
        <f t="shared" si="132"/>
        <v>19.682</v>
      </c>
      <c r="F131" s="9" t="s">
        <v>109</v>
      </c>
      <c r="G131" s="6">
        <v>9</v>
      </c>
      <c r="H131" s="11">
        <f t="shared" si="116"/>
        <v>19.5594516129032</v>
      </c>
      <c r="I131" s="11">
        <f t="shared" si="117"/>
        <v>292.709451612903</v>
      </c>
      <c r="J131" s="11">
        <f t="shared" si="118"/>
        <v>0.18865972194328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1.97838673567512</v>
      </c>
      <c r="P131" s="11">
        <f t="shared" si="121"/>
        <v>0.373241891448742</v>
      </c>
      <c r="Q131" s="15">
        <f t="shared" si="122"/>
        <v>0.111972567434623</v>
      </c>
      <c r="R131" s="11">
        <f t="shared" si="123"/>
        <v>0.156366</v>
      </c>
      <c r="S131" s="16">
        <f t="shared" si="124"/>
        <v>0.716092804283685</v>
      </c>
      <c r="T131" s="3">
        <v>0.01</v>
      </c>
      <c r="U131" s="17">
        <f t="shared" si="125"/>
        <v>0.00716092804283685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0.0171109280428368</v>
      </c>
      <c r="AU131" s="24">
        <f t="shared" si="129"/>
        <v>52.122</v>
      </c>
      <c r="AV131" s="1">
        <f t="shared" si="130"/>
        <v>0.3</v>
      </c>
      <c r="AW131" s="2">
        <f t="shared" si="134"/>
        <v>7.95833333333333</v>
      </c>
      <c r="AX131" s="1">
        <f t="shared" si="131"/>
        <v>14266.3482039619</v>
      </c>
    </row>
    <row r="132" s="1" customFormat="1" spans="1:50">
      <c r="A132" s="6"/>
      <c r="B132" s="6"/>
      <c r="C132" s="9">
        <v>9</v>
      </c>
      <c r="D132" s="10">
        <v>13.5034</v>
      </c>
      <c r="E132" s="12">
        <f t="shared" si="132"/>
        <v>19.5594516129032</v>
      </c>
      <c r="F132" s="9" t="s">
        <v>109</v>
      </c>
      <c r="G132" s="6">
        <v>10</v>
      </c>
      <c r="H132" s="11">
        <f t="shared" si="116"/>
        <v>13.5034</v>
      </c>
      <c r="I132" s="11">
        <f t="shared" si="117"/>
        <v>286.6534</v>
      </c>
      <c r="J132" s="11">
        <f t="shared" si="118"/>
        <v>0.0934267559730623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2.12636484422638</v>
      </c>
      <c r="P132" s="11">
        <f t="shared" si="121"/>
        <v>0.198659369411237</v>
      </c>
      <c r="Q132" s="15">
        <f t="shared" si="122"/>
        <v>0.059597810823371</v>
      </c>
      <c r="R132" s="11">
        <f t="shared" si="123"/>
        <v>0.156366</v>
      </c>
      <c r="S132" s="16">
        <f t="shared" si="124"/>
        <v>0.381143028685078</v>
      </c>
      <c r="T132" s="3">
        <v>0.01</v>
      </c>
      <c r="U132" s="17">
        <f t="shared" si="125"/>
        <v>0.00381143028685078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0.00930143028685078</v>
      </c>
      <c r="AU132" s="24">
        <f t="shared" si="129"/>
        <v>52.122</v>
      </c>
      <c r="AV132" s="1">
        <f t="shared" si="130"/>
        <v>0.3</v>
      </c>
      <c r="AW132" s="2">
        <f t="shared" si="134"/>
        <v>7.95833333333333</v>
      </c>
      <c r="AX132" s="1">
        <f t="shared" si="131"/>
        <v>7755.12835626949</v>
      </c>
    </row>
    <row r="133" s="1" customFormat="1" spans="1:50">
      <c r="A133" s="6"/>
      <c r="B133" s="6"/>
      <c r="C133" s="9">
        <v>10</v>
      </c>
      <c r="D133" s="10">
        <v>4.39287096774194</v>
      </c>
      <c r="E133" s="12">
        <f t="shared" si="132"/>
        <v>13.5034</v>
      </c>
      <c r="F133" s="9" t="s">
        <v>109</v>
      </c>
      <c r="G133" s="6">
        <v>11</v>
      </c>
      <c r="H133" s="11">
        <f t="shared" si="116"/>
        <v>4.39287096774194</v>
      </c>
      <c r="I133" s="11">
        <f t="shared" si="117"/>
        <v>277.542870967742</v>
      </c>
      <c r="J133" s="11">
        <f t="shared" si="118"/>
        <v>0.0306362715479133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1.83132020107438</v>
      </c>
      <c r="O133" s="11">
        <f t="shared" si="133"/>
        <v>0.617605273740757</v>
      </c>
      <c r="P133" s="11">
        <f t="shared" si="121"/>
        <v>0.0189211228757452</v>
      </c>
      <c r="Q133" s="15">
        <f t="shared" si="122"/>
        <v>0.00567633686272355</v>
      </c>
      <c r="R133" s="11">
        <f t="shared" si="123"/>
        <v>0.156366</v>
      </c>
      <c r="S133" s="16">
        <f t="shared" si="124"/>
        <v>0.0363016056094263</v>
      </c>
      <c r="T133" s="3">
        <v>0.01</v>
      </c>
      <c r="U133" s="17">
        <f t="shared" si="125"/>
        <v>0.000363016056094263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0.00585301605609426</v>
      </c>
      <c r="AU133" s="24">
        <f t="shared" si="129"/>
        <v>52.122</v>
      </c>
      <c r="AV133" s="1">
        <f t="shared" si="130"/>
        <v>0.3</v>
      </c>
      <c r="AW133" s="2">
        <f t="shared" si="134"/>
        <v>7.95833333333333</v>
      </c>
      <c r="AX133" s="1">
        <f t="shared" si="131"/>
        <v>4879.99043012614</v>
      </c>
    </row>
    <row r="134" s="1" customFormat="1" spans="1:51">
      <c r="A134" s="6"/>
      <c r="B134" s="6"/>
      <c r="C134" s="9">
        <v>11</v>
      </c>
      <c r="D134" s="10">
        <v>-4.03476666666667</v>
      </c>
      <c r="E134" s="12">
        <f t="shared" si="132"/>
        <v>4.39287096774194</v>
      </c>
      <c r="F134" s="9" t="s">
        <v>111</v>
      </c>
      <c r="G134" s="6">
        <v>12</v>
      </c>
      <c r="H134" s="11">
        <f t="shared" si="116"/>
        <v>-4.03476666666667</v>
      </c>
      <c r="I134" s="11">
        <f t="shared" si="117"/>
        <v>269.115233333333</v>
      </c>
      <c r="J134" s="11">
        <f t="shared" si="118"/>
        <v>0.0102118629893584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1.11990415086501</v>
      </c>
      <c r="P134" s="11">
        <f t="shared" si="121"/>
        <v>0.0114363077498473</v>
      </c>
      <c r="Q134" s="15">
        <f t="shared" si="122"/>
        <v>0.00343089232495418</v>
      </c>
      <c r="R134" s="11">
        <f t="shared" si="123"/>
        <v>0.156366</v>
      </c>
      <c r="S134" s="16">
        <f t="shared" si="124"/>
        <v>0.0219414215683344</v>
      </c>
      <c r="T134" s="3">
        <v>0.01</v>
      </c>
      <c r="U134" s="17">
        <f t="shared" si="125"/>
        <v>0.000219414215683344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0.00570941421568334</v>
      </c>
      <c r="AU134" s="24">
        <f t="shared" si="129"/>
        <v>52.122</v>
      </c>
      <c r="AV134" s="1">
        <f t="shared" si="130"/>
        <v>0.3</v>
      </c>
      <c r="AW134" s="2">
        <f t="shared" si="134"/>
        <v>7.95833333333333</v>
      </c>
      <c r="AX134" s="1">
        <f t="shared" si="131"/>
        <v>4760.26145616849</v>
      </c>
      <c r="AY134" s="1">
        <f>SUM(AX123:AX134)</f>
        <v>95777.0886880492</v>
      </c>
    </row>
    <row r="135" s="1" customFormat="1" spans="1:46">
      <c r="A135" s="6"/>
      <c r="B135" s="6"/>
      <c r="C135" s="9">
        <v>12</v>
      </c>
      <c r="D135" s="10">
        <v>-12.4227096774194</v>
      </c>
      <c r="E135" s="12">
        <f t="shared" si="132"/>
        <v>-4.03476666666667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-10.2425965959677</v>
      </c>
      <c r="E139" s="9"/>
      <c r="F139" s="9"/>
      <c r="G139" s="6">
        <v>1</v>
      </c>
      <c r="H139" s="11">
        <f t="shared" ref="H139:H150" si="135">E140</f>
        <v>-10.2425965959677</v>
      </c>
      <c r="I139" s="11">
        <f t="shared" ref="I139:I150" si="136">H139+273.15</f>
        <v>262.907403404032</v>
      </c>
      <c r="J139" s="11">
        <f t="shared" ref="J139:J150" si="137">EXP(($C$18*(I139-$C$16))/($C$19*I139*$C$16))</f>
        <v>0.00434593999491816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0.0012372891165532</v>
      </c>
      <c r="Q139" s="15">
        <f t="shared" ref="Q139:Q150" si="141">P139*$B$125</f>
        <v>0.00037118673496596</v>
      </c>
      <c r="R139" s="11">
        <f t="shared" ref="R139:R150" si="142">L139*$B$125</f>
        <v>0.08541</v>
      </c>
      <c r="S139" s="16">
        <f t="shared" ref="S139:S150" si="143">Q139/R139</f>
        <v>0.00434593999491816</v>
      </c>
      <c r="T139" s="3">
        <v>0.01</v>
      </c>
      <c r="U139" s="17">
        <f t="shared" ref="U139:U150" si="144">S139*T139</f>
        <v>4.34593999491816e-5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0.00553345939994918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>$E$11/12</f>
        <v>3.00833333333333</v>
      </c>
      <c r="AX139" s="1">
        <f t="shared" ref="AX139:AX150" si="150">AW139*10000*AV139*0.67*AU139*AT139</f>
        <v>952.590416990518</v>
      </c>
      <c r="AZ139" s="2">
        <f>$E$12/12</f>
        <v>0.025</v>
      </c>
      <c r="BA139" s="1">
        <f t="shared" ref="BA139:BA150" si="151">AZ139*10000*AV139*0.67*AU139*AT139</f>
        <v>7.9162638531068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-11.6812258064516</v>
      </c>
      <c r="E140" s="12">
        <f t="shared" ref="E140:E151" si="152">D139</f>
        <v>-10.2425965959677</v>
      </c>
      <c r="F140" s="9" t="s">
        <v>109</v>
      </c>
      <c r="G140" s="6">
        <v>2</v>
      </c>
      <c r="H140" s="11">
        <f t="shared" si="135"/>
        <v>-11.6812258064516</v>
      </c>
      <c r="I140" s="11">
        <f t="shared" si="136"/>
        <v>261.468774193548</v>
      </c>
      <c r="J140" s="11">
        <f t="shared" si="137"/>
        <v>0.00354476283091314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0.568162710883447</v>
      </c>
      <c r="P140" s="11">
        <f t="shared" si="140"/>
        <v>0.00201400205945049</v>
      </c>
      <c r="Q140" s="15">
        <f t="shared" si="141"/>
        <v>0.000604200617835147</v>
      </c>
      <c r="R140" s="11">
        <f t="shared" si="142"/>
        <v>0.08541</v>
      </c>
      <c r="S140" s="16">
        <f t="shared" si="143"/>
        <v>0.00707412033526691</v>
      </c>
      <c r="T140" s="3">
        <v>0.01</v>
      </c>
      <c r="U140" s="17">
        <f t="shared" si="144"/>
        <v>7.07412033526691e-5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0.00556074120335267</v>
      </c>
      <c r="AU140" s="24">
        <f t="shared" si="148"/>
        <v>28.47</v>
      </c>
      <c r="AV140" s="1">
        <f t="shared" si="149"/>
        <v>0.3</v>
      </c>
      <c r="AW140" s="2">
        <f t="shared" ref="AW140:AW150" si="154">$E$11/12</f>
        <v>3.00833333333333</v>
      </c>
      <c r="AX140" s="1">
        <f t="shared" si="150"/>
        <v>957.287005977982</v>
      </c>
      <c r="AZ140" s="2">
        <f t="shared" ref="AZ140:AZ150" si="155">$E$12/12</f>
        <v>0.025</v>
      </c>
      <c r="BA140" s="1">
        <f t="shared" si="151"/>
        <v>7.95529367848739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0">
        <v>-5.93527586206897</v>
      </c>
      <c r="E141" s="12">
        <f t="shared" si="152"/>
        <v>-11.6812258064516</v>
      </c>
      <c r="F141" s="9" t="s">
        <v>109</v>
      </c>
      <c r="G141" s="6">
        <v>3</v>
      </c>
      <c r="H141" s="11">
        <f t="shared" si="135"/>
        <v>-5.93527586206897</v>
      </c>
      <c r="I141" s="11">
        <f t="shared" si="136"/>
        <v>267.214724137931</v>
      </c>
      <c r="J141" s="11">
        <f t="shared" si="137"/>
        <v>0.00789494014178674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0.850848708823996</v>
      </c>
      <c r="P141" s="11">
        <f t="shared" si="140"/>
        <v>0.00671739962588199</v>
      </c>
      <c r="Q141" s="15">
        <f t="shared" si="141"/>
        <v>0.0020152198877646</v>
      </c>
      <c r="R141" s="11">
        <f t="shared" si="142"/>
        <v>0.08541</v>
      </c>
      <c r="S141" s="16">
        <f t="shared" si="143"/>
        <v>0.0235946597326378</v>
      </c>
      <c r="T141" s="3">
        <v>0.01</v>
      </c>
      <c r="U141" s="17">
        <f t="shared" si="144"/>
        <v>0.000235946597326378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0.00572594659732638</v>
      </c>
      <c r="AU141" s="24">
        <f t="shared" si="148"/>
        <v>28.47</v>
      </c>
      <c r="AV141" s="1">
        <f t="shared" si="149"/>
        <v>0.3</v>
      </c>
      <c r="AW141" s="2">
        <f t="shared" si="154"/>
        <v>3.00833333333333</v>
      </c>
      <c r="AX141" s="1">
        <f t="shared" si="150"/>
        <v>985.727275212802</v>
      </c>
      <c r="AZ141" s="2">
        <f t="shared" si="155"/>
        <v>0.025</v>
      </c>
      <c r="BA141" s="1">
        <f t="shared" si="151"/>
        <v>8.19163940620057</v>
      </c>
    </row>
    <row r="142" s="1" customFormat="1" spans="1:53">
      <c r="A142" s="6"/>
      <c r="B142" s="6"/>
      <c r="C142" s="9">
        <v>3</v>
      </c>
      <c r="D142" s="10">
        <v>1.16390322580645</v>
      </c>
      <c r="E142" s="12">
        <f t="shared" si="152"/>
        <v>-5.93527586206897</v>
      </c>
      <c r="F142" s="9" t="s">
        <v>109</v>
      </c>
      <c r="G142" s="6">
        <v>4</v>
      </c>
      <c r="H142" s="11">
        <f t="shared" si="135"/>
        <v>1.16390322580645</v>
      </c>
      <c r="I142" s="11">
        <f t="shared" si="136"/>
        <v>274.313903225806</v>
      </c>
      <c r="J142" s="11">
        <f t="shared" si="137"/>
        <v>0.020271799826581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1.12883130919811</v>
      </c>
      <c r="P142" s="11">
        <f t="shared" si="140"/>
        <v>0.0228834423380415</v>
      </c>
      <c r="Q142" s="15">
        <f t="shared" si="141"/>
        <v>0.00686503270141245</v>
      </c>
      <c r="R142" s="11">
        <f t="shared" si="142"/>
        <v>0.08541</v>
      </c>
      <c r="S142" s="16">
        <f t="shared" si="143"/>
        <v>0.0803773879102265</v>
      </c>
      <c r="T142" s="3">
        <v>0.01</v>
      </c>
      <c r="U142" s="17">
        <f t="shared" si="144"/>
        <v>0.000803773879102265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0.00629377387910227</v>
      </c>
      <c r="AU142" s="24">
        <f t="shared" si="148"/>
        <v>28.47</v>
      </c>
      <c r="AV142" s="1">
        <f t="shared" si="149"/>
        <v>0.3</v>
      </c>
      <c r="AW142" s="2">
        <f t="shared" si="154"/>
        <v>3.00833333333333</v>
      </c>
      <c r="AX142" s="1">
        <f t="shared" si="150"/>
        <v>1083.47929398255</v>
      </c>
      <c r="AZ142" s="2">
        <f t="shared" si="155"/>
        <v>0.025</v>
      </c>
      <c r="BA142" s="1">
        <f t="shared" si="151"/>
        <v>9.00398305248658</v>
      </c>
    </row>
    <row r="143" s="1" customFormat="1" spans="1:53">
      <c r="A143" s="6"/>
      <c r="B143" s="6"/>
      <c r="C143" s="9">
        <v>4</v>
      </c>
      <c r="D143" s="10">
        <v>10.4594666666667</v>
      </c>
      <c r="E143" s="12">
        <f t="shared" si="152"/>
        <v>1.16390322580645</v>
      </c>
      <c r="F143" s="9" t="s">
        <v>109</v>
      </c>
      <c r="G143" s="6">
        <v>5</v>
      </c>
      <c r="H143" s="11">
        <f t="shared" si="135"/>
        <v>10.4594666666667</v>
      </c>
      <c r="I143" s="11">
        <f t="shared" si="136"/>
        <v>283.609466666667</v>
      </c>
      <c r="J143" s="11">
        <f t="shared" si="137"/>
        <v>0.0648848628491756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1.05065047351707</v>
      </c>
      <c r="O143" s="11">
        <f t="shared" si="153"/>
        <v>0.339997393343004</v>
      </c>
      <c r="P143" s="11">
        <f t="shared" si="140"/>
        <v>0.022060684236138</v>
      </c>
      <c r="Q143" s="15">
        <f t="shared" si="141"/>
        <v>0.0066182052708414</v>
      </c>
      <c r="R143" s="11">
        <f t="shared" si="142"/>
        <v>0.08541</v>
      </c>
      <c r="S143" s="16">
        <f t="shared" si="143"/>
        <v>0.0774874753640253</v>
      </c>
      <c r="T143" s="3">
        <v>0.01</v>
      </c>
      <c r="U143" s="17">
        <f t="shared" si="144"/>
        <v>0.000774874753640253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0.0107248747536403</v>
      </c>
      <c r="AU143" s="24">
        <f t="shared" si="148"/>
        <v>28.47</v>
      </c>
      <c r="AV143" s="1">
        <f t="shared" si="149"/>
        <v>0.3</v>
      </c>
      <c r="AW143" s="2">
        <f t="shared" si="154"/>
        <v>3.00833333333333</v>
      </c>
      <c r="AX143" s="1">
        <f t="shared" si="150"/>
        <v>1846.29761877987</v>
      </c>
      <c r="AZ143" s="2">
        <f t="shared" si="155"/>
        <v>0.025</v>
      </c>
      <c r="BA143" s="1">
        <f t="shared" si="151"/>
        <v>15.3431935078659</v>
      </c>
    </row>
    <row r="144" s="1" customFormat="1" spans="1:53">
      <c r="A144" s="6"/>
      <c r="B144" s="6"/>
      <c r="C144" s="9">
        <v>5</v>
      </c>
      <c r="D144" s="10">
        <v>14.8617741935484</v>
      </c>
      <c r="E144" s="12">
        <f t="shared" si="152"/>
        <v>10.4594666666667</v>
      </c>
      <c r="F144" s="9" t="s">
        <v>111</v>
      </c>
      <c r="G144" s="6">
        <v>6</v>
      </c>
      <c r="H144" s="11">
        <f t="shared" si="135"/>
        <v>14.8617741935484</v>
      </c>
      <c r="I144" s="11">
        <f t="shared" si="136"/>
        <v>288.011774193548</v>
      </c>
      <c r="J144" s="11">
        <f t="shared" si="137"/>
        <v>0.109659459245436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0.602636709106866</v>
      </c>
      <c r="P144" s="11">
        <f t="shared" si="140"/>
        <v>0.0660848156421082</v>
      </c>
      <c r="Q144" s="15">
        <f t="shared" si="141"/>
        <v>0.0198254446926325</v>
      </c>
      <c r="R144" s="11">
        <f t="shared" si="142"/>
        <v>0.08541</v>
      </c>
      <c r="S144" s="16">
        <f t="shared" si="143"/>
        <v>0.232120883885171</v>
      </c>
      <c r="T144" s="3">
        <v>0.01</v>
      </c>
      <c r="U144" s="17">
        <f t="shared" si="144"/>
        <v>0.00232120883885171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0.0122712088388517</v>
      </c>
      <c r="AU144" s="24">
        <f t="shared" si="148"/>
        <v>28.47</v>
      </c>
      <c r="AV144" s="1">
        <f t="shared" si="149"/>
        <v>0.3</v>
      </c>
      <c r="AW144" s="2">
        <f t="shared" si="154"/>
        <v>3.00833333333333</v>
      </c>
      <c r="AX144" s="1">
        <f t="shared" si="150"/>
        <v>2112.50053535892</v>
      </c>
      <c r="AZ144" s="2">
        <f t="shared" si="155"/>
        <v>0.025</v>
      </c>
      <c r="BA144" s="1">
        <f t="shared" si="151"/>
        <v>17.5554061110159</v>
      </c>
    </row>
    <row r="145" s="1" customFormat="1" spans="1:53">
      <c r="A145" s="6"/>
      <c r="B145" s="6"/>
      <c r="C145" s="9">
        <v>6</v>
      </c>
      <c r="D145" s="10">
        <v>17.4525666666667</v>
      </c>
      <c r="E145" s="12">
        <f t="shared" si="152"/>
        <v>14.8617741935484</v>
      </c>
      <c r="F145" s="9" t="s">
        <v>109</v>
      </c>
      <c r="G145" s="6">
        <v>7</v>
      </c>
      <c r="H145" s="11">
        <f t="shared" si="135"/>
        <v>17.4525666666667</v>
      </c>
      <c r="I145" s="11">
        <f t="shared" si="136"/>
        <v>290.602566666667</v>
      </c>
      <c r="J145" s="11">
        <f t="shared" si="137"/>
        <v>0.14823169917201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0.821251893464757</v>
      </c>
      <c r="P145" s="11">
        <f t="shared" si="140"/>
        <v>0.121735563616511</v>
      </c>
      <c r="Q145" s="15">
        <f t="shared" si="141"/>
        <v>0.0365206690849534</v>
      </c>
      <c r="R145" s="11">
        <f t="shared" si="142"/>
        <v>0.08541</v>
      </c>
      <c r="S145" s="16">
        <f t="shared" si="143"/>
        <v>0.427592425769271</v>
      </c>
      <c r="T145" s="3">
        <v>0.01</v>
      </c>
      <c r="U145" s="17">
        <f t="shared" si="144"/>
        <v>0.00427592425769271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0.0142259242576927</v>
      </c>
      <c r="AU145" s="24">
        <f t="shared" si="148"/>
        <v>28.47</v>
      </c>
      <c r="AV145" s="1">
        <f t="shared" si="149"/>
        <v>0.3</v>
      </c>
      <c r="AW145" s="2">
        <f t="shared" si="154"/>
        <v>3.00833333333333</v>
      </c>
      <c r="AX145" s="1">
        <f t="shared" si="150"/>
        <v>2449.00669567314</v>
      </c>
      <c r="AZ145" s="2">
        <f t="shared" si="155"/>
        <v>0.025</v>
      </c>
      <c r="BA145" s="1">
        <f t="shared" si="151"/>
        <v>20.3518561967297</v>
      </c>
    </row>
    <row r="146" s="1" customFormat="1" spans="1:53">
      <c r="A146" s="6"/>
      <c r="B146" s="6"/>
      <c r="C146" s="9">
        <v>7</v>
      </c>
      <c r="D146" s="10">
        <v>19.682</v>
      </c>
      <c r="E146" s="12">
        <f t="shared" si="152"/>
        <v>17.4525666666667</v>
      </c>
      <c r="F146" s="9" t="s">
        <v>109</v>
      </c>
      <c r="G146" s="6">
        <v>8</v>
      </c>
      <c r="H146" s="11">
        <f t="shared" si="135"/>
        <v>19.682</v>
      </c>
      <c r="I146" s="11">
        <f t="shared" si="136"/>
        <v>292.832</v>
      </c>
      <c r="J146" s="11">
        <f t="shared" si="137"/>
        <v>0.191304405236361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0.984216329848246</v>
      </c>
      <c r="P146" s="11">
        <f t="shared" si="140"/>
        <v>0.188284919605533</v>
      </c>
      <c r="Q146" s="15">
        <f t="shared" si="141"/>
        <v>0.0564854758816599</v>
      </c>
      <c r="R146" s="11">
        <f t="shared" si="142"/>
        <v>0.08541</v>
      </c>
      <c r="S146" s="16">
        <f t="shared" si="143"/>
        <v>0.661344993345742</v>
      </c>
      <c r="T146" s="3">
        <v>0.01</v>
      </c>
      <c r="U146" s="17">
        <f t="shared" si="144"/>
        <v>0.00661344993345742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0.0165634499334574</v>
      </c>
      <c r="AU146" s="24">
        <f t="shared" si="148"/>
        <v>28.47</v>
      </c>
      <c r="AV146" s="1">
        <f t="shared" si="149"/>
        <v>0.3</v>
      </c>
      <c r="AW146" s="2">
        <f t="shared" si="154"/>
        <v>3.00833333333333</v>
      </c>
      <c r="AX146" s="1">
        <f t="shared" si="150"/>
        <v>2851.41401399976</v>
      </c>
      <c r="AZ146" s="2">
        <f t="shared" si="155"/>
        <v>0.025</v>
      </c>
      <c r="BA146" s="1">
        <f t="shared" si="151"/>
        <v>23.695961335178</v>
      </c>
    </row>
    <row r="147" s="1" customFormat="1" spans="1:53">
      <c r="A147" s="6"/>
      <c r="B147" s="6"/>
      <c r="C147" s="9">
        <v>8</v>
      </c>
      <c r="D147" s="10">
        <v>19.5594516129032</v>
      </c>
      <c r="E147" s="12">
        <f t="shared" si="152"/>
        <v>19.682</v>
      </c>
      <c r="F147" s="9" t="s">
        <v>109</v>
      </c>
      <c r="G147" s="6">
        <v>9</v>
      </c>
      <c r="H147" s="11">
        <f t="shared" si="135"/>
        <v>19.5594516129032</v>
      </c>
      <c r="I147" s="11">
        <f t="shared" si="136"/>
        <v>292.709451612903</v>
      </c>
      <c r="J147" s="11">
        <f t="shared" si="137"/>
        <v>0.18865972194328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1.08063141024271</v>
      </c>
      <c r="P147" s="11">
        <f t="shared" si="140"/>
        <v>0.203871621379565</v>
      </c>
      <c r="Q147" s="15">
        <f t="shared" si="141"/>
        <v>0.0611614864138695</v>
      </c>
      <c r="R147" s="11">
        <f t="shared" si="142"/>
        <v>0.08541</v>
      </c>
      <c r="S147" s="16">
        <f t="shared" si="143"/>
        <v>0.716092804283685</v>
      </c>
      <c r="T147" s="3">
        <v>0.01</v>
      </c>
      <c r="U147" s="17">
        <f t="shared" si="144"/>
        <v>0.00716092804283685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0.0171109280428368</v>
      </c>
      <c r="AU147" s="24">
        <f t="shared" si="148"/>
        <v>28.47</v>
      </c>
      <c r="AV147" s="1">
        <f t="shared" si="149"/>
        <v>0.3</v>
      </c>
      <c r="AW147" s="2">
        <f t="shared" si="154"/>
        <v>3.00833333333333</v>
      </c>
      <c r="AX147" s="1">
        <f t="shared" si="150"/>
        <v>2945.66290295189</v>
      </c>
      <c r="AZ147" s="2">
        <f t="shared" si="155"/>
        <v>0.025</v>
      </c>
      <c r="BA147" s="1">
        <f t="shared" si="151"/>
        <v>24.4791930993231</v>
      </c>
    </row>
    <row r="148" s="1" customFormat="1" spans="1:53">
      <c r="A148" s="6"/>
      <c r="B148" s="6"/>
      <c r="C148" s="9">
        <v>9</v>
      </c>
      <c r="D148" s="10">
        <v>13.5034</v>
      </c>
      <c r="E148" s="12">
        <f t="shared" si="152"/>
        <v>19.5594516129032</v>
      </c>
      <c r="F148" s="9" t="s">
        <v>109</v>
      </c>
      <c r="G148" s="6">
        <v>10</v>
      </c>
      <c r="H148" s="11">
        <f t="shared" si="135"/>
        <v>13.5034</v>
      </c>
      <c r="I148" s="11">
        <f t="shared" si="136"/>
        <v>286.6534</v>
      </c>
      <c r="J148" s="11">
        <f t="shared" si="137"/>
        <v>0.0934267559730623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1.16145978886315</v>
      </c>
      <c r="P148" s="11">
        <f t="shared" si="140"/>
        <v>0.108511420266642</v>
      </c>
      <c r="Q148" s="15">
        <f t="shared" si="141"/>
        <v>0.0325534260799925</v>
      </c>
      <c r="R148" s="11">
        <f t="shared" si="142"/>
        <v>0.08541</v>
      </c>
      <c r="S148" s="16">
        <f t="shared" si="143"/>
        <v>0.381143028685078</v>
      </c>
      <c r="T148" s="3">
        <v>0.01</v>
      </c>
      <c r="U148" s="17">
        <f t="shared" si="144"/>
        <v>0.00381143028685078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0.00930143028685079</v>
      </c>
      <c r="AU148" s="24">
        <f t="shared" si="148"/>
        <v>28.47</v>
      </c>
      <c r="AV148" s="1">
        <f t="shared" si="149"/>
        <v>0.3</v>
      </c>
      <c r="AW148" s="2">
        <f t="shared" si="154"/>
        <v>3.00833333333333</v>
      </c>
      <c r="AX148" s="1">
        <f t="shared" si="150"/>
        <v>1601.25026952232</v>
      </c>
      <c r="AZ148" s="2">
        <f t="shared" si="155"/>
        <v>0.025</v>
      </c>
      <c r="BA148" s="1">
        <f t="shared" si="151"/>
        <v>13.3067889433988</v>
      </c>
    </row>
    <row r="149" s="1" customFormat="1" spans="1:53">
      <c r="A149" s="6"/>
      <c r="B149" s="6"/>
      <c r="C149" s="9">
        <v>10</v>
      </c>
      <c r="D149" s="10">
        <v>4.39287096774194</v>
      </c>
      <c r="E149" s="12">
        <f t="shared" si="152"/>
        <v>13.5034</v>
      </c>
      <c r="F149" s="9" t="s">
        <v>109</v>
      </c>
      <c r="G149" s="6">
        <v>11</v>
      </c>
      <c r="H149" s="11">
        <f t="shared" si="135"/>
        <v>4.39287096774194</v>
      </c>
      <c r="I149" s="11">
        <f t="shared" si="136"/>
        <v>277.542870967742</v>
      </c>
      <c r="J149" s="11">
        <f t="shared" si="137"/>
        <v>0.0306362715479133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1.00030095016668</v>
      </c>
      <c r="O149" s="11">
        <f t="shared" si="153"/>
        <v>0.337347418429825</v>
      </c>
      <c r="P149" s="11">
        <f t="shared" si="140"/>
        <v>0.0103350671170037</v>
      </c>
      <c r="Q149" s="15">
        <f t="shared" si="141"/>
        <v>0.0031005201351011</v>
      </c>
      <c r="R149" s="11">
        <f t="shared" si="142"/>
        <v>0.08541</v>
      </c>
      <c r="S149" s="16">
        <f t="shared" si="143"/>
        <v>0.0363016056094263</v>
      </c>
      <c r="T149" s="3">
        <v>0.01</v>
      </c>
      <c r="U149" s="17">
        <f t="shared" si="144"/>
        <v>0.000363016056094263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0.00585301605609426</v>
      </c>
      <c r="AU149" s="24">
        <f t="shared" si="148"/>
        <v>28.47</v>
      </c>
      <c r="AV149" s="1">
        <f t="shared" si="149"/>
        <v>0.3</v>
      </c>
      <c r="AW149" s="2">
        <f t="shared" si="154"/>
        <v>3.00833333333333</v>
      </c>
      <c r="AX149" s="1">
        <f t="shared" si="150"/>
        <v>1007.60240611474</v>
      </c>
      <c r="AZ149" s="2">
        <f t="shared" si="155"/>
        <v>0.025</v>
      </c>
      <c r="BA149" s="1">
        <f t="shared" si="151"/>
        <v>8.37342719762943</v>
      </c>
    </row>
    <row r="150" s="1" customFormat="1" spans="1:54">
      <c r="A150" s="6"/>
      <c r="B150" s="6"/>
      <c r="C150" s="9">
        <v>11</v>
      </c>
      <c r="D150" s="10">
        <v>-4.03476666666667</v>
      </c>
      <c r="E150" s="12">
        <f t="shared" si="152"/>
        <v>4.39287096774194</v>
      </c>
      <c r="F150" s="9" t="s">
        <v>111</v>
      </c>
      <c r="G150" s="6">
        <v>12</v>
      </c>
      <c r="H150" s="11">
        <f t="shared" si="135"/>
        <v>-4.03476666666667</v>
      </c>
      <c r="I150" s="11">
        <f t="shared" si="136"/>
        <v>269.115233333333</v>
      </c>
      <c r="J150" s="11">
        <f t="shared" si="137"/>
        <v>0.0102118629893584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0.611712351312822</v>
      </c>
      <c r="P150" s="11">
        <f t="shared" si="140"/>
        <v>0.0062467227205048</v>
      </c>
      <c r="Q150" s="15">
        <f t="shared" si="141"/>
        <v>0.00187401681615144</v>
      </c>
      <c r="R150" s="11">
        <f t="shared" si="142"/>
        <v>0.08541</v>
      </c>
      <c r="S150" s="16">
        <f t="shared" si="143"/>
        <v>0.0219414215683344</v>
      </c>
      <c r="T150" s="3">
        <v>0.01</v>
      </c>
      <c r="U150" s="17">
        <f t="shared" si="144"/>
        <v>0.000219414215683344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0.00570941421568334</v>
      </c>
      <c r="AU150" s="24">
        <f t="shared" si="148"/>
        <v>28.47</v>
      </c>
      <c r="AV150" s="1">
        <f t="shared" si="149"/>
        <v>0.3</v>
      </c>
      <c r="AW150" s="2">
        <f t="shared" si="154"/>
        <v>3.00833333333333</v>
      </c>
      <c r="AX150" s="1">
        <f t="shared" si="150"/>
        <v>982.881209635212</v>
      </c>
      <c r="AY150" s="1">
        <f>SUM(AX139:AX150)</f>
        <v>19775.6996441997</v>
      </c>
      <c r="AZ150" s="2">
        <f t="shared" si="155"/>
        <v>0.025</v>
      </c>
      <c r="BA150" s="1">
        <f t="shared" si="151"/>
        <v>8.16798789170537</v>
      </c>
      <c r="BB150" s="1">
        <f>SUM(BA139:BA150)</f>
        <v>164.340994273128</v>
      </c>
    </row>
    <row r="151" s="1" customFormat="1" spans="1:46">
      <c r="A151" s="6"/>
      <c r="B151" s="6"/>
      <c r="C151" s="9">
        <v>12</v>
      </c>
      <c r="D151" s="10">
        <v>-12.4227096774194</v>
      </c>
      <c r="E151" s="12">
        <f t="shared" si="152"/>
        <v>-4.03476666666667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-10.2425965959677</v>
      </c>
      <c r="E154" s="9"/>
      <c r="F154" s="9"/>
      <c r="G154" s="6">
        <v>1</v>
      </c>
      <c r="H154" s="11">
        <f t="shared" ref="H154:H165" si="156">E155</f>
        <v>-10.2425965959677</v>
      </c>
      <c r="I154" s="11">
        <f t="shared" ref="I154:I165" si="157">H154+273.15</f>
        <v>262.907403404032</v>
      </c>
      <c r="J154" s="11">
        <f t="shared" ref="J154:J165" si="158">EXP(($C$18*(I154-$C$16))/($C$19*I154*$C$16))</f>
        <v>0.00434593999491816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0.00329877669910097</v>
      </c>
      <c r="Q154" s="15">
        <f t="shared" ref="Q154:Q165" si="162">P154*$B$156</f>
        <v>0.000857681941766253</v>
      </c>
      <c r="R154" s="11">
        <f t="shared" ref="R154:R165" si="163">L154*$B$156</f>
        <v>0.197352458333333</v>
      </c>
      <c r="S154" s="16">
        <f t="shared" ref="S154:S165" si="164">Q154/R154</f>
        <v>0.00434593999491817</v>
      </c>
      <c r="T154" s="3">
        <v>0.01</v>
      </c>
      <c r="U154" s="17">
        <f t="shared" ref="U154:U165" si="165">S154*T154</f>
        <v>4.34593999491817e-5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0.00553345939994918</v>
      </c>
      <c r="AU154" s="24">
        <f t="shared" ref="AU154:AU165" si="169">$B$154/12</f>
        <v>75.9047916666667</v>
      </c>
      <c r="AV154" s="1">
        <f t="shared" ref="AV154:AV165" si="170">$B$156</f>
        <v>0.26</v>
      </c>
      <c r="AW154" s="2">
        <f t="shared" ref="AW154:AW165" si="171">$E$13/12</f>
        <v>1.54166666666667</v>
      </c>
      <c r="AX154" s="1">
        <f t="shared" ref="AX154:AX165" si="172">AW154*10000*AV154*0.67*AU154*AT154</f>
        <v>1127.98819210006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-11.6812258064516</v>
      </c>
      <c r="E155" s="12">
        <f t="shared" ref="E155:E166" si="173">D154</f>
        <v>-10.2425965959677</v>
      </c>
      <c r="F155" s="9" t="s">
        <v>109</v>
      </c>
      <c r="G155" s="6">
        <v>2</v>
      </c>
      <c r="H155" s="11">
        <f t="shared" si="156"/>
        <v>-11.6812258064516</v>
      </c>
      <c r="I155" s="11">
        <f t="shared" si="157"/>
        <v>261.468774193548</v>
      </c>
      <c r="J155" s="11">
        <f t="shared" si="158"/>
        <v>0.00354476283091314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1.51479705663423</v>
      </c>
      <c r="P155" s="11">
        <f t="shared" si="161"/>
        <v>0.00536959630273365</v>
      </c>
      <c r="Q155" s="15">
        <f t="shared" si="162"/>
        <v>0.00139609503871075</v>
      </c>
      <c r="R155" s="11">
        <f t="shared" si="163"/>
        <v>0.197352458333333</v>
      </c>
      <c r="S155" s="16">
        <f t="shared" si="164"/>
        <v>0.00707412033526693</v>
      </c>
      <c r="T155" s="3">
        <v>0.01</v>
      </c>
      <c r="U155" s="17">
        <f t="shared" si="165"/>
        <v>7.07412033526693e-5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0.00556074120335267</v>
      </c>
      <c r="AU155" s="24">
        <f t="shared" si="169"/>
        <v>75.9047916666667</v>
      </c>
      <c r="AV155" s="1">
        <f t="shared" si="170"/>
        <v>0.26</v>
      </c>
      <c r="AW155" s="2">
        <f t="shared" si="171"/>
        <v>1.54166666666667</v>
      </c>
      <c r="AX155" s="1">
        <f t="shared" si="172"/>
        <v>1133.54955071391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0">
        <v>-5.93527586206897</v>
      </c>
      <c r="E156" s="12">
        <f t="shared" si="173"/>
        <v>-11.6812258064516</v>
      </c>
      <c r="F156" s="9" t="s">
        <v>109</v>
      </c>
      <c r="G156" s="6">
        <v>3</v>
      </c>
      <c r="H156" s="11">
        <f t="shared" si="156"/>
        <v>-5.93527586206897</v>
      </c>
      <c r="I156" s="11">
        <f t="shared" si="157"/>
        <v>267.214724137931</v>
      </c>
      <c r="J156" s="11">
        <f t="shared" si="158"/>
        <v>0.00789494014178674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2.26847537699817</v>
      </c>
      <c r="P156" s="11">
        <f t="shared" si="161"/>
        <v>0.0179094773145176</v>
      </c>
      <c r="Q156" s="15">
        <f t="shared" si="162"/>
        <v>0.00465646410177458</v>
      </c>
      <c r="R156" s="11">
        <f t="shared" si="163"/>
        <v>0.197352458333333</v>
      </c>
      <c r="S156" s="16">
        <f t="shared" si="164"/>
        <v>0.0235946597326379</v>
      </c>
      <c r="T156" s="3">
        <v>0.01</v>
      </c>
      <c r="U156" s="17">
        <f t="shared" si="165"/>
        <v>0.000235946597326379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0.00572594659732638</v>
      </c>
      <c r="AU156" s="24">
        <f t="shared" si="169"/>
        <v>75.9047916666667</v>
      </c>
      <c r="AV156" s="1">
        <f t="shared" si="170"/>
        <v>0.26</v>
      </c>
      <c r="AW156" s="2">
        <f t="shared" si="171"/>
        <v>1.54166666666667</v>
      </c>
      <c r="AX156" s="1">
        <f t="shared" si="172"/>
        <v>1167.22644616114</v>
      </c>
      <c r="AZ156" s="2"/>
    </row>
    <row r="157" s="1" customFormat="1" spans="1:52">
      <c r="A157" s="6"/>
      <c r="B157" s="6"/>
      <c r="C157" s="9">
        <v>3</v>
      </c>
      <c r="D157" s="10">
        <v>1.16390322580645</v>
      </c>
      <c r="E157" s="12">
        <f t="shared" si="173"/>
        <v>-5.93527586206897</v>
      </c>
      <c r="F157" s="9" t="s">
        <v>109</v>
      </c>
      <c r="G157" s="6">
        <v>4</v>
      </c>
      <c r="H157" s="11">
        <f t="shared" si="156"/>
        <v>1.16390322580645</v>
      </c>
      <c r="I157" s="11">
        <f t="shared" si="157"/>
        <v>274.313903225806</v>
      </c>
      <c r="J157" s="11">
        <f t="shared" si="158"/>
        <v>0.020271799826581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3.00961381635032</v>
      </c>
      <c r="P157" s="11">
        <f t="shared" si="161"/>
        <v>0.061010288840366</v>
      </c>
      <c r="Q157" s="15">
        <f t="shared" si="162"/>
        <v>0.0158626750984952</v>
      </c>
      <c r="R157" s="11">
        <f t="shared" si="163"/>
        <v>0.197352458333333</v>
      </c>
      <c r="S157" s="16">
        <f t="shared" si="164"/>
        <v>0.0803773879102267</v>
      </c>
      <c r="T157" s="3">
        <v>0.01</v>
      </c>
      <c r="U157" s="17">
        <f t="shared" si="165"/>
        <v>0.000803773879102267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0.00629377387910227</v>
      </c>
      <c r="AU157" s="24">
        <f t="shared" si="169"/>
        <v>75.9047916666667</v>
      </c>
      <c r="AV157" s="1">
        <f t="shared" si="170"/>
        <v>0.26</v>
      </c>
      <c r="AW157" s="2">
        <f t="shared" si="171"/>
        <v>1.54166666666667</v>
      </c>
      <c r="AX157" s="1">
        <f t="shared" si="172"/>
        <v>1282.9772672481</v>
      </c>
      <c r="AZ157" s="2"/>
    </row>
    <row r="158" s="1" customFormat="1" spans="1:52">
      <c r="A158" s="6"/>
      <c r="B158" s="6"/>
      <c r="C158" s="9">
        <v>4</v>
      </c>
      <c r="D158" s="10">
        <v>10.4594666666667</v>
      </c>
      <c r="E158" s="12">
        <f t="shared" si="173"/>
        <v>1.16390322580645</v>
      </c>
      <c r="F158" s="9" t="s">
        <v>109</v>
      </c>
      <c r="G158" s="6">
        <v>5</v>
      </c>
      <c r="H158" s="11">
        <f t="shared" si="156"/>
        <v>10.4594666666667</v>
      </c>
      <c r="I158" s="11">
        <f t="shared" si="157"/>
        <v>283.609466666667</v>
      </c>
      <c r="J158" s="11">
        <f t="shared" si="158"/>
        <v>0.0648848628491756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2.80117335113445</v>
      </c>
      <c r="O158" s="11">
        <f t="shared" si="174"/>
        <v>0.906478093042165</v>
      </c>
      <c r="P158" s="11">
        <f t="shared" si="161"/>
        <v>0.0588167067428231</v>
      </c>
      <c r="Q158" s="15">
        <f t="shared" si="162"/>
        <v>0.015292343753134</v>
      </c>
      <c r="R158" s="11">
        <f t="shared" si="163"/>
        <v>0.197352458333333</v>
      </c>
      <c r="S158" s="16">
        <f t="shared" si="164"/>
        <v>0.0774874753640255</v>
      </c>
      <c r="T158" s="3">
        <v>0.01</v>
      </c>
      <c r="U158" s="17">
        <f t="shared" si="165"/>
        <v>0.000774874753640255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0.005</v>
      </c>
      <c r="AF158" s="3">
        <v>0.49</v>
      </c>
      <c r="AG158" s="17">
        <f t="shared" si="166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0.0107248747536403</v>
      </c>
      <c r="AU158" s="24">
        <f t="shared" si="169"/>
        <v>75.9047916666667</v>
      </c>
      <c r="AV158" s="1">
        <f t="shared" si="170"/>
        <v>0.26</v>
      </c>
      <c r="AW158" s="2">
        <f t="shared" si="171"/>
        <v>1.54166666666667</v>
      </c>
      <c r="AX158" s="1">
        <f t="shared" si="172"/>
        <v>2186.25116938046</v>
      </c>
      <c r="AZ158" s="2"/>
    </row>
    <row r="159" s="1" customFormat="1" spans="1:52">
      <c r="A159" s="6"/>
      <c r="B159" s="6"/>
      <c r="C159" s="9">
        <v>5</v>
      </c>
      <c r="D159" s="10">
        <v>14.8617741935484</v>
      </c>
      <c r="E159" s="12">
        <f t="shared" si="173"/>
        <v>10.4594666666667</v>
      </c>
      <c r="F159" s="9" t="s">
        <v>111</v>
      </c>
      <c r="G159" s="6">
        <v>6</v>
      </c>
      <c r="H159" s="11">
        <f t="shared" si="156"/>
        <v>14.8617741935484</v>
      </c>
      <c r="I159" s="11">
        <f t="shared" si="157"/>
        <v>288.011774193548</v>
      </c>
      <c r="J159" s="11">
        <f t="shared" si="158"/>
        <v>0.109659459245436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1.60670930296601</v>
      </c>
      <c r="P159" s="11">
        <f t="shared" si="161"/>
        <v>0.176190873327864</v>
      </c>
      <c r="Q159" s="15">
        <f t="shared" si="162"/>
        <v>0.0458096270652448</v>
      </c>
      <c r="R159" s="11">
        <f t="shared" si="163"/>
        <v>0.197352458333333</v>
      </c>
      <c r="S159" s="16">
        <f t="shared" si="164"/>
        <v>0.232120883885172</v>
      </c>
      <c r="T159" s="3">
        <v>0.01</v>
      </c>
      <c r="U159" s="17">
        <f t="shared" si="165"/>
        <v>0.00232120883885172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0.0122712088388517</v>
      </c>
      <c r="AU159" s="24">
        <f t="shared" si="169"/>
        <v>75.9047916666667</v>
      </c>
      <c r="AV159" s="1">
        <f t="shared" si="170"/>
        <v>0.26</v>
      </c>
      <c r="AW159" s="2">
        <f t="shared" si="171"/>
        <v>1.54166666666667</v>
      </c>
      <c r="AX159" s="1">
        <f t="shared" si="172"/>
        <v>2501.46927492514</v>
      </c>
      <c r="AZ159" s="2"/>
    </row>
    <row r="160" s="1" customFormat="1" spans="1:52">
      <c r="A160" s="6"/>
      <c r="B160" s="6"/>
      <c r="C160" s="9">
        <v>6</v>
      </c>
      <c r="D160" s="10">
        <v>17.4525666666667</v>
      </c>
      <c r="E160" s="12">
        <f t="shared" si="173"/>
        <v>14.8617741935484</v>
      </c>
      <c r="F160" s="9" t="s">
        <v>109</v>
      </c>
      <c r="G160" s="6">
        <v>7</v>
      </c>
      <c r="H160" s="11">
        <f t="shared" si="156"/>
        <v>17.4525666666667</v>
      </c>
      <c r="I160" s="11">
        <f t="shared" si="157"/>
        <v>290.602566666667</v>
      </c>
      <c r="J160" s="11">
        <f t="shared" si="158"/>
        <v>0.14823169917201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2.18956634630481</v>
      </c>
      <c r="P160" s="11">
        <f t="shared" si="161"/>
        <v>0.324563139962612</v>
      </c>
      <c r="Q160" s="15">
        <f t="shared" si="162"/>
        <v>0.0843864163902791</v>
      </c>
      <c r="R160" s="11">
        <f t="shared" si="163"/>
        <v>0.197352458333333</v>
      </c>
      <c r="S160" s="16">
        <f t="shared" si="164"/>
        <v>0.427592425769272</v>
      </c>
      <c r="T160" s="3">
        <v>0.01</v>
      </c>
      <c r="U160" s="17">
        <f t="shared" si="165"/>
        <v>0.00427592425769272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0.0142259242576927</v>
      </c>
      <c r="AU160" s="24">
        <f t="shared" si="169"/>
        <v>75.9047916666667</v>
      </c>
      <c r="AV160" s="1">
        <f t="shared" si="170"/>
        <v>0.26</v>
      </c>
      <c r="AW160" s="2">
        <f t="shared" si="171"/>
        <v>1.54166666666667</v>
      </c>
      <c r="AX160" s="1">
        <f t="shared" si="172"/>
        <v>2899.93536132831</v>
      </c>
      <c r="AZ160" s="2"/>
    </row>
    <row r="161" s="1" customFormat="1" spans="1:52">
      <c r="A161" s="6"/>
      <c r="B161" s="6"/>
      <c r="C161" s="9">
        <v>7</v>
      </c>
      <c r="D161" s="10">
        <v>19.682</v>
      </c>
      <c r="E161" s="12">
        <f t="shared" si="173"/>
        <v>17.4525666666667</v>
      </c>
      <c r="F161" s="9" t="s">
        <v>109</v>
      </c>
      <c r="G161" s="6">
        <v>8</v>
      </c>
      <c r="H161" s="11">
        <f t="shared" si="156"/>
        <v>19.682</v>
      </c>
      <c r="I161" s="11">
        <f t="shared" si="157"/>
        <v>292.832</v>
      </c>
      <c r="J161" s="11">
        <f t="shared" si="158"/>
        <v>0.191304405236361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2.62405112300887</v>
      </c>
      <c r="P161" s="11">
        <f t="shared" si="161"/>
        <v>0.501992539397017</v>
      </c>
      <c r="Q161" s="15">
        <f t="shared" si="162"/>
        <v>0.130518060243224</v>
      </c>
      <c r="R161" s="11">
        <f t="shared" si="163"/>
        <v>0.197352458333333</v>
      </c>
      <c r="S161" s="16">
        <f t="shared" si="164"/>
        <v>0.661344993345744</v>
      </c>
      <c r="T161" s="3">
        <v>0.01</v>
      </c>
      <c r="U161" s="17">
        <f t="shared" si="165"/>
        <v>0.00661344993345744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0.0165634499334574</v>
      </c>
      <c r="AU161" s="24">
        <f t="shared" si="169"/>
        <v>75.9047916666667</v>
      </c>
      <c r="AV161" s="1">
        <f t="shared" si="170"/>
        <v>0.26</v>
      </c>
      <c r="AW161" s="2">
        <f t="shared" si="171"/>
        <v>1.54166666666667</v>
      </c>
      <c r="AX161" s="1">
        <f t="shared" si="172"/>
        <v>3376.43679929269</v>
      </c>
      <c r="AZ161" s="2"/>
    </row>
    <row r="162" s="1" customFormat="1" spans="1:52">
      <c r="A162" s="6"/>
      <c r="B162" s="6"/>
      <c r="C162" s="9">
        <v>8</v>
      </c>
      <c r="D162" s="10">
        <v>19.5594516129032</v>
      </c>
      <c r="E162" s="12">
        <f t="shared" si="173"/>
        <v>19.682</v>
      </c>
      <c r="F162" s="9" t="s">
        <v>109</v>
      </c>
      <c r="G162" s="6">
        <v>9</v>
      </c>
      <c r="H162" s="11">
        <f t="shared" si="156"/>
        <v>19.5594516129032</v>
      </c>
      <c r="I162" s="11">
        <f t="shared" si="157"/>
        <v>292.709451612903</v>
      </c>
      <c r="J162" s="11">
        <f t="shared" si="158"/>
        <v>0.18865972194328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2.88110650027852</v>
      </c>
      <c r="P162" s="11">
        <f t="shared" si="161"/>
        <v>0.543548751231523</v>
      </c>
      <c r="Q162" s="15">
        <f t="shared" si="162"/>
        <v>0.141322675320196</v>
      </c>
      <c r="R162" s="11">
        <f t="shared" si="163"/>
        <v>0.197352458333333</v>
      </c>
      <c r="S162" s="16">
        <f t="shared" si="164"/>
        <v>0.716092804283687</v>
      </c>
      <c r="T162" s="3">
        <v>0.01</v>
      </c>
      <c r="U162" s="17">
        <f t="shared" si="165"/>
        <v>0.00716092804283687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0.0171109280428369</v>
      </c>
      <c r="AU162" s="24">
        <f t="shared" si="169"/>
        <v>75.9047916666667</v>
      </c>
      <c r="AV162" s="1">
        <f t="shared" si="170"/>
        <v>0.26</v>
      </c>
      <c r="AW162" s="2">
        <f t="shared" si="171"/>
        <v>1.54166666666667</v>
      </c>
      <c r="AX162" s="1">
        <f t="shared" si="172"/>
        <v>3488.03946919191</v>
      </c>
      <c r="AZ162" s="2"/>
    </row>
    <row r="163" s="1" customFormat="1" spans="1:52">
      <c r="A163" s="6"/>
      <c r="B163" s="6"/>
      <c r="C163" s="9">
        <v>9</v>
      </c>
      <c r="D163" s="10">
        <v>13.5034</v>
      </c>
      <c r="E163" s="12">
        <f t="shared" si="173"/>
        <v>19.5594516129032</v>
      </c>
      <c r="F163" s="9" t="s">
        <v>109</v>
      </c>
      <c r="G163" s="6">
        <v>10</v>
      </c>
      <c r="H163" s="11">
        <f t="shared" si="156"/>
        <v>13.5034</v>
      </c>
      <c r="I163" s="11">
        <f t="shared" si="157"/>
        <v>286.6534</v>
      </c>
      <c r="J163" s="11">
        <f t="shared" si="158"/>
        <v>0.0934267559730623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3.09660566571366</v>
      </c>
      <c r="P163" s="11">
        <f t="shared" si="161"/>
        <v>0.289305821875432</v>
      </c>
      <c r="Q163" s="15">
        <f t="shared" si="162"/>
        <v>0.0752195136876124</v>
      </c>
      <c r="R163" s="11">
        <f t="shared" si="163"/>
        <v>0.197352458333333</v>
      </c>
      <c r="S163" s="16">
        <f t="shared" si="164"/>
        <v>0.381143028685079</v>
      </c>
      <c r="T163" s="3">
        <v>0.01</v>
      </c>
      <c r="U163" s="17">
        <f t="shared" si="165"/>
        <v>0.00381143028685079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0.00930143028685079</v>
      </c>
      <c r="AU163" s="24">
        <f t="shared" si="169"/>
        <v>75.9047916666667</v>
      </c>
      <c r="AV163" s="1">
        <f t="shared" si="170"/>
        <v>0.26</v>
      </c>
      <c r="AW163" s="2">
        <f t="shared" si="171"/>
        <v>1.54166666666667</v>
      </c>
      <c r="AX163" s="1">
        <f t="shared" si="172"/>
        <v>1896.08394584153</v>
      </c>
      <c r="AZ163" s="2"/>
    </row>
    <row r="164" s="1" customFormat="1" spans="1:52">
      <c r="A164" s="6"/>
      <c r="B164" s="6"/>
      <c r="C164" s="9">
        <v>10</v>
      </c>
      <c r="D164" s="10">
        <v>4.39287096774194</v>
      </c>
      <c r="E164" s="12">
        <f t="shared" si="173"/>
        <v>13.5034</v>
      </c>
      <c r="F164" s="9" t="s">
        <v>109</v>
      </c>
      <c r="G164" s="6">
        <v>11</v>
      </c>
      <c r="H164" s="11">
        <f t="shared" si="156"/>
        <v>4.39287096774194</v>
      </c>
      <c r="I164" s="11">
        <f t="shared" si="157"/>
        <v>277.542870967742</v>
      </c>
      <c r="J164" s="11">
        <f t="shared" si="158"/>
        <v>0.0306362715479133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2.66693485164632</v>
      </c>
      <c r="O164" s="11">
        <f t="shared" si="174"/>
        <v>0.899412908858578</v>
      </c>
      <c r="P164" s="11">
        <f t="shared" si="161"/>
        <v>0.02755465810949</v>
      </c>
      <c r="Q164" s="15">
        <f t="shared" si="162"/>
        <v>0.0071642111084674</v>
      </c>
      <c r="R164" s="11">
        <f t="shared" si="163"/>
        <v>0.197352458333333</v>
      </c>
      <c r="S164" s="16">
        <f t="shared" si="164"/>
        <v>0.0363016056094264</v>
      </c>
      <c r="T164" s="3">
        <v>0.01</v>
      </c>
      <c r="U164" s="17">
        <f t="shared" si="165"/>
        <v>0.000363016056094264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0.00585301605609426</v>
      </c>
      <c r="AU164" s="24">
        <f t="shared" si="169"/>
        <v>75.9047916666667</v>
      </c>
      <c r="AV164" s="1">
        <f t="shared" si="170"/>
        <v>0.26</v>
      </c>
      <c r="AW164" s="2">
        <f t="shared" si="171"/>
        <v>1.54166666666667</v>
      </c>
      <c r="AX164" s="1">
        <f t="shared" si="172"/>
        <v>1193.12938295111</v>
      </c>
      <c r="AZ164" s="2"/>
    </row>
    <row r="165" s="1" customFormat="1" spans="1:52">
      <c r="A165" s="6"/>
      <c r="B165" s="6"/>
      <c r="C165" s="9">
        <v>11</v>
      </c>
      <c r="D165" s="10">
        <v>-4.03476666666667</v>
      </c>
      <c r="E165" s="12">
        <f t="shared" si="173"/>
        <v>4.39287096774194</v>
      </c>
      <c r="F165" s="9" t="s">
        <v>111</v>
      </c>
      <c r="G165" s="6">
        <v>12</v>
      </c>
      <c r="H165" s="11">
        <f t="shared" si="156"/>
        <v>-4.03476666666667</v>
      </c>
      <c r="I165" s="11">
        <f t="shared" si="157"/>
        <v>269.115233333333</v>
      </c>
      <c r="J165" s="11">
        <f t="shared" si="158"/>
        <v>0.0102118629893584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1.63090616741576</v>
      </c>
      <c r="P165" s="11">
        <f t="shared" si="161"/>
        <v>0.0166545903301493</v>
      </c>
      <c r="Q165" s="15">
        <f t="shared" si="162"/>
        <v>0.00433019348583882</v>
      </c>
      <c r="R165" s="11">
        <f t="shared" si="163"/>
        <v>0.197352458333333</v>
      </c>
      <c r="S165" s="16">
        <f t="shared" si="164"/>
        <v>0.0219414215683344</v>
      </c>
      <c r="T165" s="3">
        <v>0.01</v>
      </c>
      <c r="U165" s="17">
        <f t="shared" si="165"/>
        <v>0.000219414215683344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0.00570941421568334</v>
      </c>
      <c r="AU165" s="24">
        <f t="shared" si="169"/>
        <v>75.9047916666667</v>
      </c>
      <c r="AV165" s="1">
        <f t="shared" si="170"/>
        <v>0.26</v>
      </c>
      <c r="AW165" s="2">
        <f t="shared" si="171"/>
        <v>1.54166666666667</v>
      </c>
      <c r="AX165" s="1">
        <f t="shared" si="172"/>
        <v>1163.85634259071</v>
      </c>
      <c r="AY165" s="1">
        <f>SUM(AX154:AX165)</f>
        <v>23416.9432017251</v>
      </c>
      <c r="AZ165" s="2"/>
    </row>
    <row r="166" s="1" customFormat="1" spans="1:46">
      <c r="A166" s="6"/>
      <c r="B166" s="6"/>
      <c r="C166" s="9">
        <v>12</v>
      </c>
      <c r="D166" s="10">
        <v>-12.4227096774194</v>
      </c>
      <c r="E166" s="12">
        <f t="shared" si="173"/>
        <v>-4.03476666666667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2022-09-29T07:20:35Z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2052-11.1.0.12358</vt:lpwstr>
  </property>
</Properties>
</file>